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Feuil1" sheetId="1" r:id="rId1"/>
    <sheet name="Feuil2" sheetId="2" r:id="rId2"/>
    <sheet name="Feuil3" sheetId="3" r:id="rId3"/>
    <sheet name="Feuil4" sheetId="4" r:id="rId4"/>
    <sheet name="Classe" sheetId="5" r:id="rId5"/>
    <sheet name="Race" sheetId="6" r:id="rId6"/>
    <sheet name="XP-NV" sheetId="7" r:id="rId7"/>
    <sheet name="armur-boucl" sheetId="8" r:id="rId8"/>
    <sheet name="arm" sheetId="9" r:id="rId9"/>
  </sheets>
  <definedNames/>
  <calcPr fullCalcOnLoad="1"/>
</workbook>
</file>

<file path=xl/sharedStrings.xml><?xml version="1.0" encoding="utf-8"?>
<sst xmlns="http://schemas.openxmlformats.org/spreadsheetml/2006/main" count="621" uniqueCount="257">
  <si>
    <t>MOD.</t>
  </si>
  <si>
    <t>1/2 niv.</t>
  </si>
  <si>
    <t>MOD. TOT</t>
  </si>
  <si>
    <t>Valeur</t>
  </si>
  <si>
    <t>Total</t>
  </si>
  <si>
    <t>1/2nv</t>
  </si>
  <si>
    <t>10+</t>
  </si>
  <si>
    <t>carac.</t>
  </si>
  <si>
    <t>classe</t>
  </si>
  <si>
    <t>talent</t>
  </si>
  <si>
    <t>alté.</t>
  </si>
  <si>
    <t>divers</t>
  </si>
  <si>
    <t>Acrobaties</t>
  </si>
  <si>
    <t>Arcanes</t>
  </si>
  <si>
    <t>Athlétisme</t>
  </si>
  <si>
    <t>Bluff</t>
  </si>
  <si>
    <t>Connais. De la rue</t>
  </si>
  <si>
    <t>Diplomatie</t>
  </si>
  <si>
    <t>Discétion</t>
  </si>
  <si>
    <t>Endurance</t>
  </si>
  <si>
    <t>Exploration</t>
  </si>
  <si>
    <t>Histoire</t>
  </si>
  <si>
    <t>Intuition</t>
  </si>
  <si>
    <t>Intimidation</t>
  </si>
  <si>
    <t>Larcin</t>
  </si>
  <si>
    <t>Nature</t>
  </si>
  <si>
    <t>Perception</t>
  </si>
  <si>
    <t>Religion</t>
  </si>
  <si>
    <t>soin</t>
  </si>
  <si>
    <t>n/a</t>
  </si>
  <si>
    <t>Mod +1/2nv</t>
  </si>
  <si>
    <t>Formé (+5)</t>
  </si>
  <si>
    <t>Malus armure</t>
  </si>
  <si>
    <t>niv</t>
  </si>
  <si>
    <t>Voie paragonique</t>
  </si>
  <si>
    <t>Nom du perso</t>
  </si>
  <si>
    <t>taille</t>
  </si>
  <si>
    <t>DEX</t>
  </si>
  <si>
    <t>INT</t>
  </si>
  <si>
    <t>FOR</t>
  </si>
  <si>
    <t>CHA</t>
  </si>
  <si>
    <t>SAG</t>
  </si>
  <si>
    <t>CON</t>
  </si>
  <si>
    <t>PV</t>
  </si>
  <si>
    <t>Pv max</t>
  </si>
  <si>
    <t>péril</t>
  </si>
  <si>
    <t>val. De récup</t>
  </si>
  <si>
    <t>Récup /jour</t>
  </si>
  <si>
    <t>1/2pv</t>
  </si>
  <si>
    <t>1/4pv</t>
  </si>
  <si>
    <t>Destinée épique</t>
  </si>
  <si>
    <t>Total de XP</t>
  </si>
  <si>
    <t>Alignement</t>
  </si>
  <si>
    <t>Groupe</t>
  </si>
  <si>
    <t>XP pour l'aventure en cours</t>
  </si>
  <si>
    <t>Nom du joueur</t>
  </si>
  <si>
    <t>init</t>
  </si>
  <si>
    <t>dex</t>
  </si>
  <si>
    <t>bouclier</t>
  </si>
  <si>
    <t>VD</t>
  </si>
  <si>
    <t>base</t>
  </si>
  <si>
    <t>Armure</t>
  </si>
  <si>
    <t>objet</t>
  </si>
  <si>
    <t>diver</t>
  </si>
  <si>
    <t>PA</t>
  </si>
  <si>
    <t>intuition passive</t>
  </si>
  <si>
    <t>perception passive</t>
  </si>
  <si>
    <t>comp.</t>
  </si>
  <si>
    <t>valeur</t>
  </si>
  <si>
    <t>prix</t>
  </si>
  <si>
    <t>poids</t>
  </si>
  <si>
    <t>lourd</t>
  </si>
  <si>
    <t>INIT.</t>
  </si>
  <si>
    <t>max</t>
  </si>
  <si>
    <t>actuel</t>
  </si>
  <si>
    <t>race</t>
  </si>
  <si>
    <t>intuition</t>
  </si>
  <si>
    <t>histoire</t>
  </si>
  <si>
    <t>discretion</t>
  </si>
  <si>
    <t>endurance</t>
  </si>
  <si>
    <t>exploration</t>
  </si>
  <si>
    <t>intimidation</t>
  </si>
  <si>
    <t>larcin</t>
  </si>
  <si>
    <t>nature</t>
  </si>
  <si>
    <t>perception</t>
  </si>
  <si>
    <t>religion</t>
  </si>
  <si>
    <t>soins</t>
  </si>
  <si>
    <t>pc</t>
  </si>
  <si>
    <t>pa</t>
  </si>
  <si>
    <t>po</t>
  </si>
  <si>
    <t>da</t>
  </si>
  <si>
    <t>pp</t>
  </si>
  <si>
    <t>Richesses</t>
  </si>
  <si>
    <t>FOR VS CA</t>
  </si>
  <si>
    <t>attaque</t>
  </si>
  <si>
    <t>total</t>
  </si>
  <si>
    <t>mani.</t>
  </si>
  <si>
    <t>alte</t>
  </si>
  <si>
    <t>DEX VS CA</t>
  </si>
  <si>
    <t>Dégats</t>
  </si>
  <si>
    <t>dégats</t>
  </si>
  <si>
    <t>maniement</t>
  </si>
  <si>
    <t>portée</t>
  </si>
  <si>
    <t>groupe</t>
  </si>
  <si>
    <t>propriété</t>
  </si>
  <si>
    <t>dague</t>
  </si>
  <si>
    <t>dégat</t>
  </si>
  <si>
    <t>d</t>
  </si>
  <si>
    <t>lame legere</t>
  </si>
  <si>
    <t>arme de jet ou secondaire</t>
  </si>
  <si>
    <t>gourdin</t>
  </si>
  <si>
    <t>masse</t>
  </si>
  <si>
    <t>euuuuuuu</t>
  </si>
  <si>
    <t>javeline</t>
  </si>
  <si>
    <t>lance</t>
  </si>
  <si>
    <t>jet lourde</t>
  </si>
  <si>
    <t>polyvalent</t>
  </si>
  <si>
    <t>masse d'arme</t>
  </si>
  <si>
    <t>serpe</t>
  </si>
  <si>
    <t>secondaire</t>
  </si>
  <si>
    <t>baton</t>
  </si>
  <si>
    <t>……………</t>
  </si>
  <si>
    <t>lame lourde</t>
  </si>
  <si>
    <t>………..</t>
  </si>
  <si>
    <t>massue</t>
  </si>
  <si>
    <t>morgenstern</t>
  </si>
  <si>
    <t>cimeterre</t>
  </si>
  <si>
    <t>critique amélioré</t>
  </si>
  <si>
    <t>epee courte</t>
  </si>
  <si>
    <t>epee longue</t>
  </si>
  <si>
    <t>fleau d'arme</t>
  </si>
  <si>
    <t>fleau</t>
  </si>
  <si>
    <t>hache d'arme</t>
  </si>
  <si>
    <t>hache</t>
  </si>
  <si>
    <t>marteau de guerre</t>
  </si>
  <si>
    <t>marteau</t>
  </si>
  <si>
    <t>marteau de lance</t>
  </si>
  <si>
    <t>pique de guerre</t>
  </si>
  <si>
    <t>pique</t>
  </si>
  <si>
    <t>cimeterre a 2 mains</t>
  </si>
  <si>
    <t>coutille</t>
  </si>
  <si>
    <t>allonge</t>
  </si>
  <si>
    <t>epee a 2 mains</t>
  </si>
  <si>
    <t>fleau d'arme lourd</t>
  </si>
  <si>
    <t>grande hache</t>
  </si>
  <si>
    <t>hallebarde</t>
  </si>
  <si>
    <t>hache arme d'hast</t>
  </si>
  <si>
    <t>maillet</t>
  </si>
  <si>
    <t>arme d'hast lance</t>
  </si>
  <si>
    <t>epee batarde</t>
  </si>
  <si>
    <t>katar</t>
  </si>
  <si>
    <t>rapiere</t>
  </si>
  <si>
    <t>chaine cloutée</t>
  </si>
  <si>
    <t>main nue</t>
  </si>
  <si>
    <t>0.5-2.5</t>
  </si>
  <si>
    <t>gros objet</t>
  </si>
  <si>
    <t>3 a 6</t>
  </si>
  <si>
    <t>arbalete de poing</t>
  </si>
  <si>
    <t>arbalete</t>
  </si>
  <si>
    <t>fronde</t>
  </si>
  <si>
    <t>rechargement mineur</t>
  </si>
  <si>
    <t>arc court</t>
  </si>
  <si>
    <t>rechargement libre</t>
  </si>
  <si>
    <t>arc</t>
  </si>
  <si>
    <t>petit rechargement libre</t>
  </si>
  <si>
    <t>arc long</t>
  </si>
  <si>
    <t>shuriken</t>
  </si>
  <si>
    <t>objet de jet</t>
  </si>
  <si>
    <t>arbalete de maitre</t>
  </si>
  <si>
    <t>arme de maitre de jeu</t>
  </si>
  <si>
    <t>arc double courbure</t>
  </si>
  <si>
    <t>arc a poulie</t>
  </si>
  <si>
    <t>arme de jet rapide (5/r)</t>
  </si>
  <si>
    <t>Recup(+mod cons</t>
  </si>
  <si>
    <t>PV(+const)</t>
  </si>
  <si>
    <t>PV/NV</t>
  </si>
  <si>
    <t>vigeur (bonus)</t>
  </si>
  <si>
    <t>refl</t>
  </si>
  <si>
    <t>vol</t>
  </si>
  <si>
    <t>CA</t>
  </si>
  <si>
    <t>barbare</t>
  </si>
  <si>
    <t>guerrier</t>
  </si>
  <si>
    <t>magicien</t>
  </si>
  <si>
    <t>maitre de guerre</t>
  </si>
  <si>
    <t>paladin</t>
  </si>
  <si>
    <t>pretre</t>
  </si>
  <si>
    <t>rodeur arche</t>
  </si>
  <si>
    <t>rodeur double lame</t>
  </si>
  <si>
    <t>sorcier</t>
  </si>
  <si>
    <t>voleur</t>
  </si>
  <si>
    <t>Race</t>
  </si>
  <si>
    <t>acrobatie</t>
  </si>
  <si>
    <t>arcanes</t>
  </si>
  <si>
    <t>athletisme</t>
  </si>
  <si>
    <t>bluff</t>
  </si>
  <si>
    <t>connaissance de la rue</t>
  </si>
  <si>
    <t>diplomatie</t>
  </si>
  <si>
    <t>demi-elfe</t>
  </si>
  <si>
    <t>drakeide</t>
  </si>
  <si>
    <t>eladrin</t>
  </si>
  <si>
    <t>elfe</t>
  </si>
  <si>
    <t>halfelin</t>
  </si>
  <si>
    <t>humain</t>
  </si>
  <si>
    <t>nain</t>
  </si>
  <si>
    <t>tieffelin</t>
  </si>
  <si>
    <t>Bonus d'altération minimum</t>
  </si>
  <si>
    <t>malus test</t>
  </si>
  <si>
    <t>malus VD</t>
  </si>
  <si>
    <t>etoffe feerique</t>
  </si>
  <si>
    <t>sp</t>
  </si>
  <si>
    <t>etoffe celeste</t>
  </si>
  <si>
    <t>cuir</t>
  </si>
  <si>
    <t>cuir feerique</t>
  </si>
  <si>
    <t>cuir celeste</t>
  </si>
  <si>
    <t>peau</t>
  </si>
  <si>
    <t>sombre peau</t>
  </si>
  <si>
    <t>peau venerable</t>
  </si>
  <si>
    <t>cotte de maille</t>
  </si>
  <si>
    <t>cotte de maille celeste</t>
  </si>
  <si>
    <t>armure draconique</t>
  </si>
  <si>
    <t>ecaille venerable</t>
  </si>
  <si>
    <t>harnois</t>
  </si>
  <si>
    <t>harnois de guerre</t>
  </si>
  <si>
    <t>harnois divin</t>
  </si>
  <si>
    <t>leger</t>
  </si>
  <si>
    <t>vetement</t>
  </si>
  <si>
    <t>D</t>
  </si>
  <si>
    <t>ecaille</t>
  </si>
  <si>
    <t>Molotov</t>
  </si>
  <si>
    <t>+</t>
  </si>
  <si>
    <t>A volonté</t>
  </si>
  <si>
    <t>Rencontre</t>
  </si>
  <si>
    <t>Quotidien</t>
  </si>
  <si>
    <t>Utilitaire</t>
  </si>
  <si>
    <t>matériel / objet magique / arme non portée</t>
  </si>
  <si>
    <t>reste</t>
  </si>
  <si>
    <t>arc long +1</t>
  </si>
  <si>
    <t>altération</t>
  </si>
  <si>
    <t>epee longue +1</t>
  </si>
  <si>
    <t>divinité</t>
  </si>
  <si>
    <t xml:space="preserve"> </t>
  </si>
  <si>
    <t>PV actuel</t>
  </si>
  <si>
    <t>armure d'embrasement</t>
  </si>
  <si>
    <t>armure d'embrasement 1D8+m.SAG sur monstre qui t'attaque au càc</t>
  </si>
  <si>
    <t>baton de flamme ardente</t>
  </si>
  <si>
    <t>magique</t>
  </si>
  <si>
    <t>age:</t>
  </si>
  <si>
    <t>bon</t>
  </si>
  <si>
    <t>kg</t>
  </si>
  <si>
    <t>poids:</t>
  </si>
  <si>
    <t>bahamus</t>
  </si>
  <si>
    <t>cotte de forgemaille</t>
  </si>
  <si>
    <t>druide</t>
  </si>
  <si>
    <t>peau d'ents</t>
  </si>
  <si>
    <t>Gohan</t>
  </si>
  <si>
    <t>baton des bois</t>
  </si>
  <si>
    <t>djo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</si>
</sst>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sz val="6"/>
      <color indexed="8"/>
      <name val="Tahoma"/>
      <family val="2"/>
    </font>
    <font>
      <sz val="6"/>
      <color indexed="8"/>
      <name val="Calibri"/>
      <family val="2"/>
    </font>
    <font>
      <u val="single"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7"/>
      <color indexed="8"/>
      <name val="Tahoma"/>
      <family val="2"/>
    </font>
    <font>
      <sz val="11"/>
      <color indexed="9"/>
      <name val="Tahoma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Tahoma"/>
      <family val="2"/>
    </font>
    <font>
      <sz val="7"/>
      <color indexed="9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56"/>
      <name val="Tahoma"/>
      <family val="2"/>
    </font>
    <font>
      <b/>
      <sz val="9"/>
      <color indexed="56"/>
      <name val="Tahoma"/>
      <family val="2"/>
    </font>
    <font>
      <b/>
      <sz val="9"/>
      <color indexed="8"/>
      <name val="Tahoma"/>
      <family val="2"/>
    </font>
    <font>
      <sz val="9"/>
      <color indexed="62"/>
      <name val="Tahoma"/>
      <family val="2"/>
    </font>
    <font>
      <b/>
      <sz val="9"/>
      <color indexed="62"/>
      <name val="Tahoma"/>
      <family val="2"/>
    </font>
    <font>
      <b/>
      <sz val="10"/>
      <color indexed="62"/>
      <name val="Tahoma"/>
      <family val="2"/>
    </font>
    <font>
      <sz val="10"/>
      <color indexed="62"/>
      <name val="Tahoma"/>
      <family val="2"/>
    </font>
    <font>
      <sz val="9"/>
      <color indexed="17"/>
      <name val="Tahoma"/>
      <family val="2"/>
    </font>
    <font>
      <b/>
      <sz val="9"/>
      <color indexed="17"/>
      <name val="Tahoma"/>
      <family val="2"/>
    </font>
    <font>
      <b/>
      <sz val="9"/>
      <color indexed="3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Tahoma"/>
      <family val="2"/>
    </font>
    <font>
      <sz val="6"/>
      <color theme="1"/>
      <name val="Tahoma"/>
      <family val="2"/>
    </font>
    <font>
      <u val="single"/>
      <sz val="11"/>
      <color theme="1"/>
      <name val="Tahoma"/>
      <family val="2"/>
    </font>
    <font>
      <b/>
      <sz val="11"/>
      <color theme="0"/>
      <name val="Tahoma"/>
      <family val="2"/>
    </font>
    <font>
      <sz val="7"/>
      <color theme="1"/>
      <name val="Tahoma"/>
      <family val="2"/>
    </font>
    <font>
      <sz val="7"/>
      <color theme="1"/>
      <name val="Calibri"/>
      <family val="2"/>
    </font>
    <font>
      <sz val="8"/>
      <color theme="0"/>
      <name val="Tahoma"/>
      <family val="2"/>
    </font>
    <font>
      <sz val="7"/>
      <color theme="0"/>
      <name val="Tahoma"/>
      <family val="2"/>
    </font>
    <font>
      <sz val="11"/>
      <color theme="0"/>
      <name val="Tahoma"/>
      <family val="2"/>
    </font>
    <font>
      <sz val="8"/>
      <color theme="1"/>
      <name val="Calibri"/>
      <family val="2"/>
    </font>
    <font>
      <b/>
      <sz val="9"/>
      <color theme="1"/>
      <name val="Tahoma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  <font>
      <b/>
      <sz val="10"/>
      <color theme="4"/>
      <name val="Tahoma"/>
      <family val="2"/>
    </font>
    <font>
      <sz val="10"/>
      <color theme="4"/>
      <name val="Tahoma"/>
      <family val="2"/>
    </font>
    <font>
      <sz val="10"/>
      <color theme="3"/>
      <name val="Tahoma"/>
      <family val="2"/>
    </font>
    <font>
      <b/>
      <sz val="9"/>
      <color rgb="FF0070C0"/>
      <name val="Tahoma"/>
      <family val="2"/>
    </font>
    <font>
      <b/>
      <sz val="9"/>
      <color rgb="FF00B050"/>
      <name val="Tahoma"/>
      <family val="2"/>
    </font>
    <font>
      <sz val="9"/>
      <color rgb="FF00B050"/>
      <name val="Tahoma"/>
      <family val="2"/>
    </font>
    <font>
      <b/>
      <sz val="9"/>
      <color theme="4"/>
      <name val="Tahoma"/>
      <family val="2"/>
    </font>
    <font>
      <sz val="9"/>
      <color theme="4"/>
      <name val="Tahoma"/>
      <family val="2"/>
    </font>
    <font>
      <b/>
      <sz val="9"/>
      <color theme="3"/>
      <name val="Tahoma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BED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1">
    <xf numFmtId="0" fontId="0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33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4" fillId="34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1" fontId="63" fillId="34" borderId="10" xfId="0" applyNumberFormat="1" applyFont="1" applyFill="1" applyBorder="1" applyAlignment="1">
      <alignment horizontal="center" vertical="center"/>
    </xf>
    <xf numFmtId="0" fontId="67" fillId="3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9" fillId="0" borderId="0" xfId="0" applyFont="1" applyBorder="1" applyAlignment="1">
      <alignment vertical="center"/>
    </xf>
    <xf numFmtId="0" fontId="60" fillId="33" borderId="0" xfId="0" applyFont="1" applyFill="1" applyBorder="1" applyAlignment="1">
      <alignment horizontal="center" vertical="center"/>
    </xf>
    <xf numFmtId="0" fontId="70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63" fillId="34" borderId="12" xfId="0" applyFont="1" applyFill="1" applyBorder="1" applyAlignment="1">
      <alignment horizontal="center" vertical="center"/>
    </xf>
    <xf numFmtId="0" fontId="61" fillId="34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vertical="center"/>
    </xf>
    <xf numFmtId="0" fontId="63" fillId="34" borderId="14" xfId="0" applyFont="1" applyFill="1" applyBorder="1" applyAlignment="1">
      <alignment vertical="center"/>
    </xf>
    <xf numFmtId="0" fontId="64" fillId="0" borderId="0" xfId="0" applyFont="1" applyAlignment="1">
      <alignment/>
    </xf>
    <xf numFmtId="0" fontId="0" fillId="0" borderId="0" xfId="0" applyBorder="1" applyAlignment="1">
      <alignment/>
    </xf>
    <xf numFmtId="0" fontId="7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1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4" fillId="0" borderId="11" xfId="0" applyFont="1" applyBorder="1" applyAlignment="1">
      <alignment horizontal="left" vertical="center"/>
    </xf>
    <xf numFmtId="16" fontId="63" fillId="0" borderId="0" xfId="0" applyNumberFormat="1" applyFont="1" applyAlignment="1">
      <alignment vertical="center"/>
    </xf>
    <xf numFmtId="0" fontId="64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2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7" fillId="33" borderId="0" xfId="0" applyFont="1" applyFill="1" applyBorder="1" applyAlignment="1">
      <alignment vertical="center"/>
    </xf>
    <xf numFmtId="0" fontId="72" fillId="33" borderId="0" xfId="0" applyFont="1" applyFill="1" applyAlignment="1">
      <alignment vertical="center"/>
    </xf>
    <xf numFmtId="0" fontId="62" fillId="34" borderId="0" xfId="0" applyFont="1" applyFill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8" fillId="34" borderId="12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7" fillId="0" borderId="23" xfId="0" applyFont="1" applyBorder="1" applyAlignment="1">
      <alignment horizontal="left" vertical="center"/>
    </xf>
    <xf numFmtId="16" fontId="63" fillId="0" borderId="0" xfId="0" applyNumberFormat="1" applyFont="1" applyAlignment="1">
      <alignment horizontal="center" vertical="center"/>
    </xf>
    <xf numFmtId="0" fontId="64" fillId="0" borderId="23" xfId="0" applyFont="1" applyBorder="1" applyAlignment="1">
      <alignment horizontal="left" vertical="center"/>
    </xf>
    <xf numFmtId="0" fontId="62" fillId="34" borderId="13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0" fontId="79" fillId="0" borderId="11" xfId="0" applyFont="1" applyBorder="1" applyAlignment="1">
      <alignment horizontal="left" vertical="center"/>
    </xf>
    <xf numFmtId="0" fontId="61" fillId="0" borderId="23" xfId="0" applyFont="1" applyBorder="1" applyAlignment="1">
      <alignment horizontal="left" vertical="center"/>
    </xf>
    <xf numFmtId="0" fontId="63" fillId="0" borderId="15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80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64" fillId="0" borderId="11" xfId="0" applyFont="1" applyBorder="1" applyAlignment="1">
      <alignment horizontal="center"/>
    </xf>
    <xf numFmtId="0" fontId="81" fillId="0" borderId="1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3" fillId="0" borderId="11" xfId="0" applyFont="1" applyBorder="1" applyAlignment="1">
      <alignment horizontal="center"/>
    </xf>
    <xf numFmtId="0" fontId="64" fillId="0" borderId="11" xfId="0" applyFont="1" applyBorder="1" applyAlignment="1">
      <alignment horizontal="left"/>
    </xf>
    <xf numFmtId="0" fontId="84" fillId="0" borderId="11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Relationship Id="rId2" Type="http://schemas.openxmlformats.org/officeDocument/2006/relationships/image" Target="../media/image38.emf" /><Relationship Id="rId3" Type="http://schemas.openxmlformats.org/officeDocument/2006/relationships/image" Target="../media/image39.emf" /><Relationship Id="rId4" Type="http://schemas.openxmlformats.org/officeDocument/2006/relationships/image" Target="../media/image40.emf" /><Relationship Id="rId5" Type="http://schemas.openxmlformats.org/officeDocument/2006/relationships/image" Target="../media/image41.emf" /><Relationship Id="rId6" Type="http://schemas.openxmlformats.org/officeDocument/2006/relationships/image" Target="../media/image42.emf" /><Relationship Id="rId7" Type="http://schemas.openxmlformats.org/officeDocument/2006/relationships/image" Target="../media/image4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Relationship Id="rId2" Type="http://schemas.openxmlformats.org/officeDocument/2006/relationships/image" Target="../media/image4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8</xdr:row>
      <xdr:rowOff>0</xdr:rowOff>
    </xdr:from>
    <xdr:to>
      <xdr:col>4</xdr:col>
      <xdr:colOff>9525</xdr:colOff>
      <xdr:row>9</xdr:row>
      <xdr:rowOff>28575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152525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10</xdr:row>
      <xdr:rowOff>0</xdr:rowOff>
    </xdr:from>
    <xdr:to>
      <xdr:col>4</xdr:col>
      <xdr:colOff>19050</xdr:colOff>
      <xdr:row>11</xdr:row>
      <xdr:rowOff>28575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5257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4</xdr:col>
      <xdr:colOff>9525</xdr:colOff>
      <xdr:row>13</xdr:row>
      <xdr:rowOff>28575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52625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4</xdr:col>
      <xdr:colOff>28575</xdr:colOff>
      <xdr:row>15</xdr:row>
      <xdr:rowOff>38100</xdr:rowOff>
    </xdr:to>
    <xdr:pic>
      <xdr:nvPicPr>
        <xdr:cNvPr id="4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352675"/>
          <a:ext cx="790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9525</xdr:colOff>
      <xdr:row>17</xdr:row>
      <xdr:rowOff>28575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743200"/>
          <a:ext cx="771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4</xdr:col>
      <xdr:colOff>0</xdr:colOff>
      <xdr:row>19</xdr:row>
      <xdr:rowOff>38100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143250"/>
          <a:ext cx="762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12</xdr:col>
      <xdr:colOff>47625</xdr:colOff>
      <xdr:row>7</xdr:row>
      <xdr:rowOff>9525</xdr:rowOff>
    </xdr:to>
    <xdr:pic>
      <xdr:nvPicPr>
        <xdr:cNvPr id="7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19150"/>
          <a:ext cx="2324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180975</xdr:rowOff>
    </xdr:from>
    <xdr:to>
      <xdr:col>3</xdr:col>
      <xdr:colOff>428625</xdr:colOff>
      <xdr:row>8</xdr:row>
      <xdr:rowOff>190500</xdr:rowOff>
    </xdr:to>
    <xdr:pic>
      <xdr:nvPicPr>
        <xdr:cNvPr id="8" name="Imag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1133475"/>
          <a:ext cx="381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</xdr:row>
      <xdr:rowOff>142875</xdr:rowOff>
    </xdr:from>
    <xdr:to>
      <xdr:col>3</xdr:col>
      <xdr:colOff>333375</xdr:colOff>
      <xdr:row>9</xdr:row>
      <xdr:rowOff>28575</xdr:rowOff>
    </xdr:to>
    <xdr:pic>
      <xdr:nvPicPr>
        <xdr:cNvPr id="9" name="Imag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" y="1295400"/>
          <a:ext cx="2667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180975</xdr:rowOff>
    </xdr:from>
    <xdr:to>
      <xdr:col>3</xdr:col>
      <xdr:colOff>476250</xdr:colOff>
      <xdr:row>11</xdr:row>
      <xdr:rowOff>0</xdr:rowOff>
    </xdr:to>
    <xdr:pic>
      <xdr:nvPicPr>
        <xdr:cNvPr id="10" name="Imag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" y="1533525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10</xdr:row>
      <xdr:rowOff>152400</xdr:rowOff>
    </xdr:from>
    <xdr:to>
      <xdr:col>3</xdr:col>
      <xdr:colOff>647700</xdr:colOff>
      <xdr:row>11</xdr:row>
      <xdr:rowOff>28575</xdr:rowOff>
    </xdr:to>
    <xdr:pic>
      <xdr:nvPicPr>
        <xdr:cNvPr id="11" name="Imag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57200" y="1704975"/>
          <a:ext cx="571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11</xdr:row>
      <xdr:rowOff>161925</xdr:rowOff>
    </xdr:from>
    <xdr:to>
      <xdr:col>3</xdr:col>
      <xdr:colOff>447675</xdr:colOff>
      <xdr:row>12</xdr:row>
      <xdr:rowOff>180975</xdr:rowOff>
    </xdr:to>
    <xdr:pic>
      <xdr:nvPicPr>
        <xdr:cNvPr id="12" name="Imag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" y="1914525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12</xdr:row>
      <xdr:rowOff>142875</xdr:rowOff>
    </xdr:from>
    <xdr:to>
      <xdr:col>3</xdr:col>
      <xdr:colOff>485775</xdr:colOff>
      <xdr:row>13</xdr:row>
      <xdr:rowOff>28575</xdr:rowOff>
    </xdr:to>
    <xdr:pic>
      <xdr:nvPicPr>
        <xdr:cNvPr id="13" name="Imag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8150" y="2095500"/>
          <a:ext cx="428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13</xdr:row>
      <xdr:rowOff>161925</xdr:rowOff>
    </xdr:from>
    <xdr:to>
      <xdr:col>3</xdr:col>
      <xdr:colOff>409575</xdr:colOff>
      <xdr:row>14</xdr:row>
      <xdr:rowOff>180975</xdr:rowOff>
    </xdr:to>
    <xdr:pic>
      <xdr:nvPicPr>
        <xdr:cNvPr id="14" name="Imag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57200" y="2314575"/>
          <a:ext cx="333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114300</xdr:rowOff>
    </xdr:from>
    <xdr:to>
      <xdr:col>3</xdr:col>
      <xdr:colOff>647700</xdr:colOff>
      <xdr:row>15</xdr:row>
      <xdr:rowOff>9525</xdr:rowOff>
    </xdr:to>
    <xdr:pic>
      <xdr:nvPicPr>
        <xdr:cNvPr id="15" name="Imag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6725" y="2466975"/>
          <a:ext cx="5619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15</xdr:row>
      <xdr:rowOff>180975</xdr:rowOff>
    </xdr:from>
    <xdr:to>
      <xdr:col>3</xdr:col>
      <xdr:colOff>447675</xdr:colOff>
      <xdr:row>17</xdr:row>
      <xdr:rowOff>0</xdr:rowOff>
    </xdr:to>
    <xdr:pic>
      <xdr:nvPicPr>
        <xdr:cNvPr id="16" name="Image 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8150" y="2724150"/>
          <a:ext cx="3905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17</xdr:row>
      <xdr:rowOff>171450</xdr:rowOff>
    </xdr:from>
    <xdr:to>
      <xdr:col>3</xdr:col>
      <xdr:colOff>438150</xdr:colOff>
      <xdr:row>19</xdr:row>
      <xdr:rowOff>0</xdr:rowOff>
    </xdr:to>
    <xdr:pic>
      <xdr:nvPicPr>
        <xdr:cNvPr id="17" name="Imag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9100" y="3114675"/>
          <a:ext cx="400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16</xdr:row>
      <xdr:rowOff>152400</xdr:rowOff>
    </xdr:from>
    <xdr:to>
      <xdr:col>3</xdr:col>
      <xdr:colOff>419100</xdr:colOff>
      <xdr:row>17</xdr:row>
      <xdr:rowOff>38100</xdr:rowOff>
    </xdr:to>
    <xdr:pic>
      <xdr:nvPicPr>
        <xdr:cNvPr id="18" name="Imag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8150" y="2895600"/>
          <a:ext cx="3619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142875</xdr:rowOff>
    </xdr:from>
    <xdr:to>
      <xdr:col>3</xdr:col>
      <xdr:colOff>428625</xdr:colOff>
      <xdr:row>19</xdr:row>
      <xdr:rowOff>38100</xdr:rowOff>
    </xdr:to>
    <xdr:pic>
      <xdr:nvPicPr>
        <xdr:cNvPr id="19" name="Image 2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9575" y="3286125"/>
          <a:ext cx="400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6</xdr:row>
      <xdr:rowOff>0</xdr:rowOff>
    </xdr:from>
    <xdr:to>
      <xdr:col>36</xdr:col>
      <xdr:colOff>0</xdr:colOff>
      <xdr:row>7</xdr:row>
      <xdr:rowOff>28575</xdr:rowOff>
    </xdr:to>
    <xdr:pic>
      <xdr:nvPicPr>
        <xdr:cNvPr id="20" name="Image 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43200" y="819150"/>
          <a:ext cx="2505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8</xdr:row>
      <xdr:rowOff>171450</xdr:rowOff>
    </xdr:from>
    <xdr:to>
      <xdr:col>17</xdr:col>
      <xdr:colOff>390525</xdr:colOff>
      <xdr:row>9</xdr:row>
      <xdr:rowOff>190500</xdr:rowOff>
    </xdr:to>
    <xdr:pic>
      <xdr:nvPicPr>
        <xdr:cNvPr id="21" name="Image 3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105150" y="1323975"/>
          <a:ext cx="342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9</xdr:row>
      <xdr:rowOff>123825</xdr:rowOff>
    </xdr:from>
    <xdr:to>
      <xdr:col>17</xdr:col>
      <xdr:colOff>400050</xdr:colOff>
      <xdr:row>10</xdr:row>
      <xdr:rowOff>9525</xdr:rowOff>
    </xdr:to>
    <xdr:pic>
      <xdr:nvPicPr>
        <xdr:cNvPr id="22" name="Image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114675" y="1476375"/>
          <a:ext cx="3429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12</xdr:row>
      <xdr:rowOff>171450</xdr:rowOff>
    </xdr:from>
    <xdr:to>
      <xdr:col>17</xdr:col>
      <xdr:colOff>390525</xdr:colOff>
      <xdr:row>13</xdr:row>
      <xdr:rowOff>190500</xdr:rowOff>
    </xdr:to>
    <xdr:pic>
      <xdr:nvPicPr>
        <xdr:cNvPr id="23" name="Image 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086100" y="2124075"/>
          <a:ext cx="361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13</xdr:row>
      <xdr:rowOff>133350</xdr:rowOff>
    </xdr:from>
    <xdr:to>
      <xdr:col>18</xdr:col>
      <xdr:colOff>19050</xdr:colOff>
      <xdr:row>14</xdr:row>
      <xdr:rowOff>19050</xdr:rowOff>
    </xdr:to>
    <xdr:pic>
      <xdr:nvPicPr>
        <xdr:cNvPr id="24" name="Image 3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86100" y="2286000"/>
          <a:ext cx="4095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16</xdr:row>
      <xdr:rowOff>171450</xdr:rowOff>
    </xdr:from>
    <xdr:to>
      <xdr:col>17</xdr:col>
      <xdr:colOff>409575</xdr:colOff>
      <xdr:row>17</xdr:row>
      <xdr:rowOff>190500</xdr:rowOff>
    </xdr:to>
    <xdr:pic>
      <xdr:nvPicPr>
        <xdr:cNvPr id="25" name="Image 3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086100" y="291465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17</xdr:row>
      <xdr:rowOff>133350</xdr:rowOff>
    </xdr:from>
    <xdr:to>
      <xdr:col>17</xdr:col>
      <xdr:colOff>400050</xdr:colOff>
      <xdr:row>18</xdr:row>
      <xdr:rowOff>19050</xdr:rowOff>
    </xdr:to>
    <xdr:pic>
      <xdr:nvPicPr>
        <xdr:cNvPr id="26" name="Image 3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086100" y="3076575"/>
          <a:ext cx="3714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</xdr:colOff>
      <xdr:row>20</xdr:row>
      <xdr:rowOff>161925</xdr:rowOff>
    </xdr:from>
    <xdr:to>
      <xdr:col>17</xdr:col>
      <xdr:colOff>295275</xdr:colOff>
      <xdr:row>21</xdr:row>
      <xdr:rowOff>180975</xdr:rowOff>
    </xdr:to>
    <xdr:pic>
      <xdr:nvPicPr>
        <xdr:cNvPr id="27" name="Image 3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076575" y="3695700"/>
          <a:ext cx="276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21</xdr:row>
      <xdr:rowOff>133350</xdr:rowOff>
    </xdr:from>
    <xdr:to>
      <xdr:col>18</xdr:col>
      <xdr:colOff>28575</xdr:colOff>
      <xdr:row>22</xdr:row>
      <xdr:rowOff>9525</xdr:rowOff>
    </xdr:to>
    <xdr:pic>
      <xdr:nvPicPr>
        <xdr:cNvPr id="28" name="Image 3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86100" y="3867150"/>
          <a:ext cx="4191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6</xdr:row>
      <xdr:rowOff>9525</xdr:rowOff>
    </xdr:from>
    <xdr:to>
      <xdr:col>56</xdr:col>
      <xdr:colOff>0</xdr:colOff>
      <xdr:row>7</xdr:row>
      <xdr:rowOff>9525</xdr:rowOff>
    </xdr:to>
    <xdr:pic>
      <xdr:nvPicPr>
        <xdr:cNvPr id="29" name="Image 4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534025" y="828675"/>
          <a:ext cx="2857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22</xdr:row>
      <xdr:rowOff>47625</xdr:rowOff>
    </xdr:from>
    <xdr:to>
      <xdr:col>35</xdr:col>
      <xdr:colOff>47625</xdr:colOff>
      <xdr:row>22</xdr:row>
      <xdr:rowOff>190500</xdr:rowOff>
    </xdr:to>
    <xdr:pic>
      <xdr:nvPicPr>
        <xdr:cNvPr id="30" name="Image 4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724150" y="3981450"/>
          <a:ext cx="2514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19050</xdr:colOff>
      <xdr:row>0</xdr:row>
      <xdr:rowOff>19050</xdr:rowOff>
    </xdr:from>
    <xdr:to>
      <xdr:col>45</xdr:col>
      <xdr:colOff>38100</xdr:colOff>
      <xdr:row>4</xdr:row>
      <xdr:rowOff>0</xdr:rowOff>
    </xdr:to>
    <xdr:pic>
      <xdr:nvPicPr>
        <xdr:cNvPr id="31" name="Image 4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600700" y="19050"/>
          <a:ext cx="17049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</xdr:colOff>
      <xdr:row>26</xdr:row>
      <xdr:rowOff>19050</xdr:rowOff>
    </xdr:from>
    <xdr:to>
      <xdr:col>40</xdr:col>
      <xdr:colOff>114300</xdr:colOff>
      <xdr:row>26</xdr:row>
      <xdr:rowOff>161925</xdr:rowOff>
    </xdr:to>
    <xdr:pic>
      <xdr:nvPicPr>
        <xdr:cNvPr id="32" name="Image 3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143375" y="4724400"/>
          <a:ext cx="1790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57150</xdr:colOff>
      <xdr:row>30</xdr:row>
      <xdr:rowOff>28575</xdr:rowOff>
    </xdr:from>
    <xdr:to>
      <xdr:col>40</xdr:col>
      <xdr:colOff>95250</xdr:colOff>
      <xdr:row>30</xdr:row>
      <xdr:rowOff>171450</xdr:rowOff>
    </xdr:to>
    <xdr:pic>
      <xdr:nvPicPr>
        <xdr:cNvPr id="33" name="Image 4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124325" y="5534025"/>
          <a:ext cx="17907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104775</xdr:rowOff>
    </xdr:from>
    <xdr:to>
      <xdr:col>12</xdr:col>
      <xdr:colOff>66675</xdr:colOff>
      <xdr:row>20</xdr:row>
      <xdr:rowOff>38100</xdr:rowOff>
    </xdr:to>
    <xdr:pic>
      <xdr:nvPicPr>
        <xdr:cNvPr id="34" name="Image 44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7150" y="3438525"/>
          <a:ext cx="23431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23</xdr:row>
      <xdr:rowOff>19050</xdr:rowOff>
    </xdr:from>
    <xdr:to>
      <xdr:col>12</xdr:col>
      <xdr:colOff>66675</xdr:colOff>
      <xdr:row>23</xdr:row>
      <xdr:rowOff>152400</xdr:rowOff>
    </xdr:to>
    <xdr:pic>
      <xdr:nvPicPr>
        <xdr:cNvPr id="35" name="Image 5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7625" y="4143375"/>
          <a:ext cx="23526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19050</xdr:rowOff>
    </xdr:from>
    <xdr:to>
      <xdr:col>12</xdr:col>
      <xdr:colOff>66675</xdr:colOff>
      <xdr:row>25</xdr:row>
      <xdr:rowOff>161925</xdr:rowOff>
    </xdr:to>
    <xdr:pic>
      <xdr:nvPicPr>
        <xdr:cNvPr id="36" name="Image 5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7150" y="4533900"/>
          <a:ext cx="2343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742950</xdr:colOff>
      <xdr:row>26</xdr:row>
      <xdr:rowOff>19050</xdr:rowOff>
    </xdr:from>
    <xdr:to>
      <xdr:col>55</xdr:col>
      <xdr:colOff>38100</xdr:colOff>
      <xdr:row>26</xdr:row>
      <xdr:rowOff>161925</xdr:rowOff>
    </xdr:to>
    <xdr:pic>
      <xdr:nvPicPr>
        <xdr:cNvPr id="37" name="Image 58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562725" y="4724400"/>
          <a:ext cx="1809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28575</xdr:rowOff>
    </xdr:from>
    <xdr:to>
      <xdr:col>12</xdr:col>
      <xdr:colOff>66675</xdr:colOff>
      <xdr:row>27</xdr:row>
      <xdr:rowOff>171450</xdr:rowOff>
    </xdr:to>
    <xdr:pic>
      <xdr:nvPicPr>
        <xdr:cNvPr id="38" name="Image 59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7150" y="4933950"/>
          <a:ext cx="2343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28575</xdr:rowOff>
    </xdr:from>
    <xdr:to>
      <xdr:col>12</xdr:col>
      <xdr:colOff>95250</xdr:colOff>
      <xdr:row>29</xdr:row>
      <xdr:rowOff>180975</xdr:rowOff>
    </xdr:to>
    <xdr:pic>
      <xdr:nvPicPr>
        <xdr:cNvPr id="39" name="Image 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150" y="5334000"/>
          <a:ext cx="23717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752475</xdr:colOff>
      <xdr:row>30</xdr:row>
      <xdr:rowOff>0</xdr:rowOff>
    </xdr:from>
    <xdr:to>
      <xdr:col>55</xdr:col>
      <xdr:colOff>47625</xdr:colOff>
      <xdr:row>30</xdr:row>
      <xdr:rowOff>142875</xdr:rowOff>
    </xdr:to>
    <xdr:pic>
      <xdr:nvPicPr>
        <xdr:cNvPr id="40" name="Image 6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572250" y="5505450"/>
          <a:ext cx="18097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26</xdr:row>
      <xdr:rowOff>28575</xdr:rowOff>
    </xdr:from>
    <xdr:to>
      <xdr:col>22</xdr:col>
      <xdr:colOff>19050</xdr:colOff>
      <xdr:row>33</xdr:row>
      <xdr:rowOff>171450</xdr:rowOff>
    </xdr:to>
    <xdr:pic>
      <xdr:nvPicPr>
        <xdr:cNvPr id="41" name="Image 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590800" y="4733925"/>
          <a:ext cx="12573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32</xdr:col>
      <xdr:colOff>133350</xdr:colOff>
      <xdr:row>0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18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</xdr:row>
      <xdr:rowOff>28575</xdr:rowOff>
    </xdr:from>
    <xdr:to>
      <xdr:col>12</xdr:col>
      <xdr:colOff>47625</xdr:colOff>
      <xdr:row>1</xdr:row>
      <xdr:rowOff>180975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209550"/>
          <a:ext cx="1571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47625</xdr:rowOff>
    </xdr:from>
    <xdr:to>
      <xdr:col>12</xdr:col>
      <xdr:colOff>57150</xdr:colOff>
      <xdr:row>12</xdr:row>
      <xdr:rowOff>9525</xdr:rowOff>
    </xdr:to>
    <xdr:pic>
      <xdr:nvPicPr>
        <xdr:cNvPr id="3" name="Imag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095500"/>
          <a:ext cx="1581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38100</xdr:rowOff>
    </xdr:from>
    <xdr:to>
      <xdr:col>12</xdr:col>
      <xdr:colOff>47625</xdr:colOff>
      <xdr:row>7</xdr:row>
      <xdr:rowOff>9525</xdr:rowOff>
    </xdr:to>
    <xdr:pic>
      <xdr:nvPicPr>
        <xdr:cNvPr id="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1152525"/>
          <a:ext cx="1571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38100</xdr:rowOff>
    </xdr:from>
    <xdr:to>
      <xdr:col>14</xdr:col>
      <xdr:colOff>47625</xdr:colOff>
      <xdr:row>16</xdr:row>
      <xdr:rowOff>180975</xdr:rowOff>
    </xdr:to>
    <xdr:pic>
      <xdr:nvPicPr>
        <xdr:cNvPr id="5" name="Imag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3019425"/>
          <a:ext cx="22669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28575</xdr:rowOff>
    </xdr:from>
    <xdr:to>
      <xdr:col>14</xdr:col>
      <xdr:colOff>47625</xdr:colOff>
      <xdr:row>24</xdr:row>
      <xdr:rowOff>180975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457700"/>
          <a:ext cx="2266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28575</xdr:rowOff>
    </xdr:from>
    <xdr:to>
      <xdr:col>32</xdr:col>
      <xdr:colOff>38100</xdr:colOff>
      <xdr:row>16</xdr:row>
      <xdr:rowOff>171450</xdr:rowOff>
    </xdr:to>
    <xdr:pic>
      <xdr:nvPicPr>
        <xdr:cNvPr id="7" name="Imag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33625" y="3009900"/>
          <a:ext cx="17526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0</xdr:row>
      <xdr:rowOff>28575</xdr:rowOff>
    </xdr:from>
    <xdr:to>
      <xdr:col>36</xdr:col>
      <xdr:colOff>819150</xdr:colOff>
      <xdr:row>1</xdr:row>
      <xdr:rowOff>19050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0" y="28575"/>
          <a:ext cx="2533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7</xdr:col>
      <xdr:colOff>9525</xdr:colOff>
      <xdr:row>1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4086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12</xdr:col>
      <xdr:colOff>695325</xdr:colOff>
      <xdr:row>0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8124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12</xdr:col>
      <xdr:colOff>695325</xdr:colOff>
      <xdr:row>16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19450"/>
          <a:ext cx="82772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35"/>
  <sheetViews>
    <sheetView tabSelected="1" view="pageLayout" zoomScale="130" zoomScalePageLayoutView="130" workbookViewId="0" topLeftCell="A1">
      <selection activeCell="T4" sqref="T4:AK4"/>
    </sheetView>
  </sheetViews>
  <sheetFormatPr defaultColWidth="11.421875" defaultRowHeight="15"/>
  <cols>
    <col min="1" max="1" width="0.85546875" style="2" customWidth="1"/>
    <col min="2" max="2" width="2.7109375" style="2" customWidth="1"/>
    <col min="3" max="3" width="2.140625" style="2" customWidth="1"/>
    <col min="4" max="4" width="11.421875" style="2" customWidth="1"/>
    <col min="5" max="5" width="0.85546875" style="2" customWidth="1"/>
    <col min="6" max="6" width="2.7109375" style="2" customWidth="1"/>
    <col min="7" max="8" width="1.7109375" style="2" customWidth="1"/>
    <col min="9" max="9" width="3.7109375" style="2" customWidth="1"/>
    <col min="10" max="11" width="1.7109375" style="2" customWidth="1"/>
    <col min="12" max="12" width="3.7109375" style="2" customWidth="1"/>
    <col min="13" max="13" width="2.140625" style="2" customWidth="1"/>
    <col min="14" max="14" width="1.7109375" style="2" customWidth="1"/>
    <col min="15" max="15" width="2.140625" style="2" customWidth="1"/>
    <col min="16" max="16" width="2.7109375" style="2" customWidth="1"/>
    <col min="17" max="17" width="2.140625" style="2" customWidth="1"/>
    <col min="18" max="18" width="6.28125" style="2" customWidth="1"/>
    <col min="19" max="19" width="0.85546875" style="2" customWidth="1"/>
    <col min="20" max="20" width="2.7109375" style="5" customWidth="1"/>
    <col min="21" max="22" width="0.85546875" style="5" customWidth="1"/>
    <col min="23" max="23" width="2.7109375" style="5" customWidth="1"/>
    <col min="24" max="25" width="0.85546875" style="5" customWidth="1"/>
    <col min="26" max="26" width="2.7109375" style="5" customWidth="1"/>
    <col min="27" max="28" width="0.85546875" style="5" customWidth="1"/>
    <col min="29" max="29" width="2.7109375" style="5" customWidth="1"/>
    <col min="30" max="31" width="0.85546875" style="5" customWidth="1"/>
    <col min="32" max="32" width="2.7109375" style="5" customWidth="1"/>
    <col min="33" max="34" width="0.85546875" style="5" customWidth="1"/>
    <col min="35" max="35" width="2.7109375" style="5" customWidth="1"/>
    <col min="36" max="36" width="0.85546875" style="5" customWidth="1"/>
    <col min="37" max="37" width="4.140625" style="5" customWidth="1"/>
    <col min="38" max="38" width="0.85546875" style="2" customWidth="1"/>
    <col min="39" max="39" width="2.7109375" style="2" customWidth="1"/>
    <col min="40" max="40" width="0.85546875" style="2" customWidth="1"/>
    <col min="41" max="41" width="13.57421875" style="9" bestFit="1" customWidth="1"/>
    <col min="42" max="42" width="3.7109375" style="9" bestFit="1" customWidth="1"/>
    <col min="43" max="43" width="0.85546875" style="2" customWidth="1"/>
    <col min="44" max="44" width="2.7109375" style="2" customWidth="1"/>
    <col min="45" max="46" width="0.85546875" style="2" customWidth="1"/>
    <col min="47" max="47" width="2.7109375" style="2" customWidth="1"/>
    <col min="48" max="49" width="0.85546875" style="2" customWidth="1"/>
    <col min="50" max="50" width="2.7109375" style="2" customWidth="1"/>
    <col min="51" max="52" width="0.85546875" style="2" customWidth="1"/>
    <col min="53" max="53" width="2.7109375" style="2" customWidth="1"/>
    <col min="54" max="54" width="0.85546875" style="2" customWidth="1"/>
    <col min="55" max="55" width="2.7109375" style="2" customWidth="1"/>
    <col min="56" max="56" width="0.85546875" style="2" customWidth="1"/>
    <col min="57" max="58" width="11.421875" style="2" customWidth="1"/>
    <col min="59" max="59" width="4.421875" style="2" customWidth="1"/>
    <col min="60" max="16384" width="11.421875" style="2" customWidth="1"/>
  </cols>
  <sheetData>
    <row r="1" ht="4.5" customHeight="1" thickBot="1"/>
    <row r="2" spans="2:55" ht="12" customHeight="1" thickBot="1">
      <c r="B2" s="77" t="s">
        <v>254</v>
      </c>
      <c r="C2" s="72"/>
      <c r="D2" s="72"/>
      <c r="F2" s="73">
        <f>IF(B2&lt;&gt;0,LOOKUP(Feuil1!AH2,'XP-NV'!B:B,'XP-NV'!A:A),"")</f>
        <v>4</v>
      </c>
      <c r="G2" s="74"/>
      <c r="H2" s="13"/>
      <c r="I2" s="72" t="s">
        <v>200</v>
      </c>
      <c r="J2" s="72"/>
      <c r="K2" s="72"/>
      <c r="L2" s="72"/>
      <c r="N2" s="77"/>
      <c r="O2" s="72"/>
      <c r="P2" s="72"/>
      <c r="Q2" s="72"/>
      <c r="R2" s="72"/>
      <c r="S2" s="72"/>
      <c r="T2" s="72"/>
      <c r="V2" s="89"/>
      <c r="W2" s="72"/>
      <c r="X2" s="72"/>
      <c r="Y2" s="72"/>
      <c r="Z2" s="72"/>
      <c r="AA2" s="72"/>
      <c r="AB2" s="72"/>
      <c r="AC2" s="72"/>
      <c r="AD2" s="72"/>
      <c r="AE2" s="72"/>
      <c r="AF2" s="72"/>
      <c r="AH2" s="90">
        <v>4250</v>
      </c>
      <c r="AI2" s="91"/>
      <c r="AJ2" s="91"/>
      <c r="AK2" s="92"/>
      <c r="AU2" s="77" t="s">
        <v>256</v>
      </c>
      <c r="AV2" s="72"/>
      <c r="AW2" s="72"/>
      <c r="AX2" s="72"/>
      <c r="AY2" s="72"/>
      <c r="AZ2" s="72"/>
      <c r="BA2" s="72"/>
      <c r="BB2" s="72"/>
      <c r="BC2" s="72"/>
    </row>
    <row r="3" spans="2:55" ht="12" customHeight="1">
      <c r="B3" s="75" t="s">
        <v>35</v>
      </c>
      <c r="C3" s="76"/>
      <c r="D3" s="76"/>
      <c r="F3" s="2" t="s">
        <v>33</v>
      </c>
      <c r="I3" s="75" t="s">
        <v>75</v>
      </c>
      <c r="J3" s="75"/>
      <c r="K3" s="75"/>
      <c r="L3" s="75"/>
      <c r="N3" s="75" t="s">
        <v>34</v>
      </c>
      <c r="O3" s="76"/>
      <c r="P3" s="76"/>
      <c r="Q3" s="76"/>
      <c r="R3" s="76"/>
      <c r="S3" s="76"/>
      <c r="T3" s="76"/>
      <c r="V3" s="86" t="s">
        <v>50</v>
      </c>
      <c r="W3" s="87"/>
      <c r="X3" s="87"/>
      <c r="Y3" s="87"/>
      <c r="Z3" s="87"/>
      <c r="AA3" s="87"/>
      <c r="AB3" s="87"/>
      <c r="AC3" s="87"/>
      <c r="AD3" s="87"/>
      <c r="AE3" s="87"/>
      <c r="AF3" s="88"/>
      <c r="AH3" s="93" t="s">
        <v>51</v>
      </c>
      <c r="AI3" s="94"/>
      <c r="AJ3" s="94"/>
      <c r="AK3" s="94"/>
      <c r="AU3" s="82" t="s">
        <v>55</v>
      </c>
      <c r="AV3" s="71"/>
      <c r="AW3" s="71"/>
      <c r="AX3" s="71"/>
      <c r="AY3" s="71"/>
      <c r="AZ3" s="71"/>
      <c r="BA3" s="71"/>
      <c r="BB3" s="71"/>
      <c r="BC3" s="71"/>
    </row>
    <row r="4" spans="2:56" ht="12" customHeight="1">
      <c r="B4" s="77" t="s">
        <v>252</v>
      </c>
      <c r="C4" s="72"/>
      <c r="D4" s="72"/>
      <c r="F4" s="77">
        <v>172</v>
      </c>
      <c r="G4" s="83"/>
      <c r="I4" s="77" t="s">
        <v>247</v>
      </c>
      <c r="J4" s="72"/>
      <c r="K4" s="72"/>
      <c r="L4" s="72"/>
      <c r="N4" s="77" t="s">
        <v>228</v>
      </c>
      <c r="O4" s="72"/>
      <c r="P4" s="72"/>
      <c r="Q4" s="72"/>
      <c r="R4" s="72"/>
      <c r="T4" s="89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U4" s="95" t="s">
        <v>92</v>
      </c>
      <c r="AV4" s="96"/>
      <c r="AW4" s="96"/>
      <c r="AX4" s="96"/>
      <c r="AY4" s="96"/>
      <c r="AZ4" s="96"/>
      <c r="BA4" s="96"/>
      <c r="BB4" s="96"/>
      <c r="BC4" s="96"/>
      <c r="BD4" s="4"/>
    </row>
    <row r="5" spans="2:55" ht="12" customHeight="1" thickBot="1">
      <c r="B5" s="75" t="s">
        <v>8</v>
      </c>
      <c r="C5" s="76"/>
      <c r="D5" s="76"/>
      <c r="F5" s="82" t="s">
        <v>36</v>
      </c>
      <c r="G5" s="71"/>
      <c r="I5" s="82" t="s">
        <v>52</v>
      </c>
      <c r="J5" s="71"/>
      <c r="K5" s="71"/>
      <c r="L5" s="71"/>
      <c r="N5" s="82" t="s">
        <v>53</v>
      </c>
      <c r="O5" s="71"/>
      <c r="P5" s="71"/>
      <c r="Q5" s="71"/>
      <c r="R5" s="71"/>
      <c r="T5" s="82" t="s">
        <v>54</v>
      </c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O5" s="61" t="s">
        <v>250</v>
      </c>
      <c r="AR5" s="23" t="s">
        <v>87</v>
      </c>
      <c r="AU5" s="23" t="s">
        <v>88</v>
      </c>
      <c r="AV5" s="23"/>
      <c r="AW5" s="23"/>
      <c r="AX5" s="23" t="s">
        <v>89</v>
      </c>
      <c r="AY5" s="23"/>
      <c r="AZ5" s="23"/>
      <c r="BA5" s="23" t="s">
        <v>91</v>
      </c>
      <c r="BB5" s="23"/>
      <c r="BC5" s="23" t="s">
        <v>90</v>
      </c>
    </row>
    <row r="6" spans="4:60" ht="12" customHeight="1" thickBot="1">
      <c r="D6" s="2" t="s">
        <v>246</v>
      </c>
      <c r="E6" s="82">
        <v>78</v>
      </c>
      <c r="F6" s="82"/>
      <c r="G6" s="82"/>
      <c r="I6" s="82" t="s">
        <v>249</v>
      </c>
      <c r="J6" s="82"/>
      <c r="K6" s="82"/>
      <c r="L6" s="82"/>
      <c r="M6" s="2" t="s">
        <v>248</v>
      </c>
      <c r="AO6" s="9" t="s">
        <v>239</v>
      </c>
      <c r="AP6" s="28"/>
      <c r="AQ6" s="68"/>
      <c r="AR6" s="69"/>
      <c r="AS6" s="69"/>
      <c r="AT6" s="68"/>
      <c r="AU6" s="69"/>
      <c r="AV6" s="69"/>
      <c r="AW6" s="68"/>
      <c r="AX6" s="69"/>
      <c r="AY6" s="69"/>
      <c r="AZ6" s="68"/>
      <c r="BA6" s="69"/>
      <c r="BB6" s="69"/>
      <c r="BC6" s="68"/>
      <c r="BD6" s="69"/>
      <c r="BH6" s="6"/>
    </row>
    <row r="7" spans="57:59" ht="10.5" customHeight="1">
      <c r="BE7" s="6"/>
      <c r="BF7" s="20"/>
      <c r="BG7" s="20"/>
    </row>
    <row r="8" spans="1:59" ht="15.75" thickBot="1">
      <c r="A8" s="70" t="s">
        <v>3</v>
      </c>
      <c r="B8" s="71"/>
      <c r="C8" s="71"/>
      <c r="E8" s="70" t="s">
        <v>0</v>
      </c>
      <c r="F8" s="70"/>
      <c r="G8" s="70"/>
      <c r="H8" s="70" t="s">
        <v>1</v>
      </c>
      <c r="I8" s="70"/>
      <c r="J8" s="70"/>
      <c r="K8" s="70" t="s">
        <v>2</v>
      </c>
      <c r="L8" s="81"/>
      <c r="M8" s="81"/>
      <c r="N8" s="1"/>
      <c r="O8" s="70" t="s">
        <v>4</v>
      </c>
      <c r="P8" s="71"/>
      <c r="Q8" s="71"/>
      <c r="S8" s="70" t="s">
        <v>6</v>
      </c>
      <c r="T8" s="71"/>
      <c r="U8" s="71"/>
      <c r="AQ8" s="78" t="s">
        <v>30</v>
      </c>
      <c r="AR8" s="80"/>
      <c r="AS8" s="80"/>
      <c r="AT8" s="78" t="s">
        <v>31</v>
      </c>
      <c r="AU8" s="79"/>
      <c r="AV8" s="79"/>
      <c r="AW8" s="78" t="s">
        <v>32</v>
      </c>
      <c r="AX8" s="80"/>
      <c r="AY8" s="80"/>
      <c r="AZ8" s="78" t="s">
        <v>11</v>
      </c>
      <c r="BA8" s="80"/>
      <c r="BB8" s="80"/>
      <c r="BC8" s="21" t="s">
        <v>75</v>
      </c>
      <c r="BE8" s="20"/>
      <c r="BF8" s="20"/>
      <c r="BG8" s="20"/>
    </row>
    <row r="9" spans="2:59" ht="15.75" thickBot="1">
      <c r="B9" s="8">
        <v>16</v>
      </c>
      <c r="F9" s="17">
        <f>IF(B9&gt;0,ROUNDDOWN((B9-10)/2,0),"")</f>
        <v>3</v>
      </c>
      <c r="I9" s="17">
        <f>IF($F$2&lt;&gt;"",ROUNDUP($F$2/2,0),"")</f>
        <v>2</v>
      </c>
      <c r="L9" s="15">
        <f>IF($B9&lt;&gt;0,F9+I9,"")</f>
        <v>5</v>
      </c>
      <c r="S9" s="70" t="s">
        <v>5</v>
      </c>
      <c r="T9" s="71"/>
      <c r="U9" s="71"/>
      <c r="V9" s="70" t="s">
        <v>7</v>
      </c>
      <c r="W9" s="71"/>
      <c r="X9" s="71"/>
      <c r="Y9" s="70" t="s">
        <v>8</v>
      </c>
      <c r="Z9" s="71"/>
      <c r="AA9" s="71"/>
      <c r="AB9" s="70" t="s">
        <v>9</v>
      </c>
      <c r="AC9" s="71"/>
      <c r="AD9" s="71"/>
      <c r="AE9" s="70" t="s">
        <v>10</v>
      </c>
      <c r="AF9" s="71"/>
      <c r="AG9" s="71"/>
      <c r="AH9" s="70" t="s">
        <v>11</v>
      </c>
      <c r="AI9" s="71"/>
      <c r="AJ9" s="71"/>
      <c r="AM9" s="15">
        <f>IF(AR9="","",AR9+AU9+AX9+BA9+BC9)</f>
        <v>9</v>
      </c>
      <c r="AO9" s="9" t="s">
        <v>12</v>
      </c>
      <c r="AP9" s="9" t="s">
        <v>37</v>
      </c>
      <c r="AR9" s="15">
        <f>IF(($B$13)&lt;&gt;0,(ROUNDUP(($F$2/2)+$L$13,0)),"")</f>
        <v>9</v>
      </c>
      <c r="AU9" s="12"/>
      <c r="AX9" s="14">
        <f>IF($B$25&lt;&gt;0,LOOKUP($B$25,'armur-boucl'!$A:$A,'armur-boucl'!$D:$D),"")</f>
        <v>0</v>
      </c>
      <c r="BA9" s="12"/>
      <c r="BC9" s="14">
        <f>IF($I$2&lt;&gt;0,LOOKUP($I$2,Race!$A:$A,Race!C:C),"")</f>
        <v>0</v>
      </c>
      <c r="BE9" s="20"/>
      <c r="BF9" s="20"/>
      <c r="BG9" s="20"/>
    </row>
    <row r="10" spans="16:59" ht="15.75" thickBot="1">
      <c r="P10" s="14">
        <f>IF(SUM(T10,W10,Z10,AC10,AF10,AI10,AK10)&lt;&gt;0,SUM(T10,W10,Z10,AC10,AF10,AI10,AK10),"")</f>
        <v>18</v>
      </c>
      <c r="R10" s="4"/>
      <c r="T10" s="14">
        <f>IF($F$2&lt;&gt;"",ROUNDUP(10+$F$2/2,1),"")</f>
        <v>12</v>
      </c>
      <c r="U10" s="7"/>
      <c r="V10" s="7"/>
      <c r="W10" s="14">
        <f>IF($B$4&lt;&gt;0,IF(L9&gt;L11,L9,L11),"")</f>
        <v>5</v>
      </c>
      <c r="X10" s="7"/>
      <c r="Y10" s="7"/>
      <c r="Z10" s="14">
        <f>IF(B4&lt;&gt;0,LOOKUP($B$4,Classe!$A:$A,Classe!E:E),"")</f>
        <v>1</v>
      </c>
      <c r="AA10" s="7"/>
      <c r="AB10" s="7"/>
      <c r="AC10" s="12"/>
      <c r="AD10" s="7"/>
      <c r="AE10" s="7"/>
      <c r="AF10" s="12"/>
      <c r="AG10" s="7"/>
      <c r="AH10" s="7"/>
      <c r="AI10" s="12"/>
      <c r="AM10" s="15">
        <f>IF(AR10="","",AR10+AU10+BA10+BC10)</f>
        <v>7</v>
      </c>
      <c r="AO10" s="9" t="s">
        <v>13</v>
      </c>
      <c r="AP10" s="9" t="s">
        <v>38</v>
      </c>
      <c r="AR10" s="15">
        <f>IF(($B$15)&lt;&gt;0,ROUNDUP($F$2/2+$L$15,0),"")</f>
        <v>7</v>
      </c>
      <c r="AU10" s="12"/>
      <c r="AX10" s="10" t="s">
        <v>29</v>
      </c>
      <c r="BA10" s="12"/>
      <c r="BC10" s="14">
        <f>IF($I$2&lt;&gt;0,LOOKUP($I$2,Race!$A:$A,Race!D:D),"")</f>
        <v>0</v>
      </c>
      <c r="BE10" s="20"/>
      <c r="BF10" s="20"/>
      <c r="BG10" s="20"/>
    </row>
    <row r="11" spans="2:59" ht="15.75" thickBot="1">
      <c r="B11" s="8">
        <v>16</v>
      </c>
      <c r="F11" s="17">
        <f>IF(B11&gt;0,ROUNDDOWN((B11-10)/2,0),"")</f>
        <v>3</v>
      </c>
      <c r="I11" s="17">
        <f>IF($F$2&lt;&gt;"",ROUNDUP($F$2/2,0),"")</f>
        <v>2</v>
      </c>
      <c r="L11" s="15">
        <f>IF($B11&lt;&gt;0,F11+I11,"")</f>
        <v>5</v>
      </c>
      <c r="Y11" s="41"/>
      <c r="Z11" s="41"/>
      <c r="AA11" s="41"/>
      <c r="AM11" s="15">
        <f>IF(AR11="","",AR11+AU11+AX11+BA11+BC11)</f>
        <v>7</v>
      </c>
      <c r="AO11" s="9" t="s">
        <v>14</v>
      </c>
      <c r="AP11" s="9" t="s">
        <v>39</v>
      </c>
      <c r="AR11" s="15">
        <f>IF(($B$9)&lt;&gt;0,ROUNDUP($F$2/2+$L$9,0),"")</f>
        <v>7</v>
      </c>
      <c r="AU11" s="12"/>
      <c r="AX11" s="14">
        <f>IF($B$25&lt;&gt;0,LOOKUP($B$25,'armur-boucl'!$A:$A,'armur-boucl'!$D:$D),"")</f>
        <v>0</v>
      </c>
      <c r="BA11" s="12"/>
      <c r="BC11" s="14">
        <f>IF($I$2&lt;&gt;0,LOOKUP($I$2,Race!$A:$A,Race!E:E),"")</f>
        <v>0</v>
      </c>
      <c r="BE11" s="20"/>
      <c r="BF11" s="20"/>
      <c r="BG11" s="20"/>
    </row>
    <row r="12" spans="19:59" ht="15.75" thickBot="1">
      <c r="S12" s="70" t="s">
        <v>6</v>
      </c>
      <c r="T12" s="71"/>
      <c r="U12" s="71"/>
      <c r="Y12" s="41"/>
      <c r="Z12" s="41"/>
      <c r="AA12" s="41"/>
      <c r="AM12" s="15">
        <f>IF(AR12="","",AR12+AU12+BA12+BC12)</f>
        <v>4</v>
      </c>
      <c r="AO12" s="9" t="s">
        <v>15</v>
      </c>
      <c r="AP12" s="9" t="s">
        <v>40</v>
      </c>
      <c r="AR12" s="15">
        <f>IF(($B$19)&lt;&gt;0,ROUNDUP($F$2/2+$L$19,0),"")</f>
        <v>4</v>
      </c>
      <c r="AU12" s="12"/>
      <c r="AX12" s="10" t="s">
        <v>29</v>
      </c>
      <c r="BA12" s="12"/>
      <c r="BC12" s="14">
        <f>IF($I$2&lt;&gt;0,LOOKUP($I$2,Race!$A:$A,Race!F:F),"")</f>
        <v>0</v>
      </c>
      <c r="BE12" s="20"/>
      <c r="BF12" s="20"/>
      <c r="BG12" s="20"/>
    </row>
    <row r="13" spans="2:59" ht="15.75" thickBot="1">
      <c r="B13" s="8">
        <v>20</v>
      </c>
      <c r="F13" s="17">
        <f>IF(B13&gt;0,ROUNDDOWN((B13-10)/2,0),"")</f>
        <v>5</v>
      </c>
      <c r="I13" s="17">
        <f>IF($F$2&lt;&gt;"",ROUNDUP($F$2/2,0),"")</f>
        <v>2</v>
      </c>
      <c r="J13" s="6"/>
      <c r="K13" s="6"/>
      <c r="L13" s="15">
        <f>IF($B13&lt;&gt;0,F13+I13,"")</f>
        <v>7</v>
      </c>
      <c r="S13" s="70" t="s">
        <v>5</v>
      </c>
      <c r="T13" s="71"/>
      <c r="U13" s="71"/>
      <c r="V13" s="70" t="s">
        <v>7</v>
      </c>
      <c r="W13" s="71"/>
      <c r="X13" s="71"/>
      <c r="Y13" s="70" t="s">
        <v>8</v>
      </c>
      <c r="Z13" s="71"/>
      <c r="AA13" s="71"/>
      <c r="AB13" s="70" t="s">
        <v>9</v>
      </c>
      <c r="AC13" s="71"/>
      <c r="AD13" s="71"/>
      <c r="AE13" s="70" t="s">
        <v>10</v>
      </c>
      <c r="AF13" s="71"/>
      <c r="AG13" s="71"/>
      <c r="AH13" s="70" t="s">
        <v>11</v>
      </c>
      <c r="AI13" s="71"/>
      <c r="AJ13" s="71"/>
      <c r="AM13" s="15">
        <f>IF(AR13="","",AR13+AU13+BA13+BC13)</f>
        <v>4</v>
      </c>
      <c r="AO13" s="9" t="s">
        <v>16</v>
      </c>
      <c r="AP13" s="9" t="s">
        <v>40</v>
      </c>
      <c r="AR13" s="15">
        <f>IF(($B$19)&lt;&gt;0,ROUNDUP($F$2/2+$L$19,0),"")</f>
        <v>4</v>
      </c>
      <c r="AU13" s="12"/>
      <c r="AX13" s="10" t="s">
        <v>29</v>
      </c>
      <c r="BA13" s="12"/>
      <c r="BC13" s="14">
        <f>IF($I$2&lt;&gt;0,LOOKUP($I$2,Race!$A:$A,Race!G:G),"")</f>
        <v>0</v>
      </c>
      <c r="BE13" s="20"/>
      <c r="BF13" s="20"/>
      <c r="BG13" s="20"/>
    </row>
    <row r="14" spans="16:60" ht="15.75" thickBot="1">
      <c r="P14" s="14">
        <f>IF(SUM(T14,W14,Z14,AC14,AF14,AI14,AK14)&lt;&gt;0,SUM(T14,W14,Z14,AC14,AF14,AI14,AK14),"")</f>
        <v>20</v>
      </c>
      <c r="R14" s="4"/>
      <c r="T14" s="14">
        <f>IF($F$2&lt;&gt;"",ROUNDUP(10+$F$2/2,1),"")</f>
        <v>12</v>
      </c>
      <c r="W14" s="14">
        <f>IF($B$4&lt;&gt;0,IF(L13&gt;L15,L13,L15),"")</f>
        <v>7</v>
      </c>
      <c r="Y14" s="41"/>
      <c r="Z14" s="14">
        <f>IF($B$4&lt;&gt;0,LOOKUP($B$4,Classe!$A:$A,Classe!F:F),"")</f>
        <v>1</v>
      </c>
      <c r="AA14" s="41"/>
      <c r="AC14" s="8"/>
      <c r="AF14" s="8"/>
      <c r="AI14" s="8"/>
      <c r="AM14" s="15">
        <f>IF(AR14="","",AR14+AU14+BA14+BC14)</f>
        <v>4</v>
      </c>
      <c r="AO14" s="9" t="s">
        <v>17</v>
      </c>
      <c r="AP14" s="9" t="s">
        <v>40</v>
      </c>
      <c r="AR14" s="15">
        <f>IF(($B$19)&lt;&gt;0,ROUNDUP($F$2/2+$L$19,0),"")</f>
        <v>4</v>
      </c>
      <c r="AU14" s="12"/>
      <c r="AX14" s="10" t="s">
        <v>29</v>
      </c>
      <c r="BA14" s="12"/>
      <c r="BC14" s="14">
        <f>IF($I$2&lt;&gt;0,LOOKUP($I$2,Race!$A:$A,Race!H:H),"")</f>
        <v>0</v>
      </c>
      <c r="BE14" s="20"/>
      <c r="BF14" s="20"/>
      <c r="BG14" s="20"/>
      <c r="BH14" s="6"/>
    </row>
    <row r="15" spans="2:60" ht="15" thickBot="1">
      <c r="B15" s="8">
        <v>17</v>
      </c>
      <c r="F15" s="17">
        <f>IF(B15&gt;0,ROUNDDOWN((B15-10)/2,0),"")</f>
        <v>3</v>
      </c>
      <c r="I15" s="17">
        <f>IF($F$2&lt;&gt;"",ROUNDUP($F$2/2,0),"")</f>
        <v>2</v>
      </c>
      <c r="L15" s="17">
        <f>IF($B15&lt;&gt;0,F15+I15,"")</f>
        <v>5</v>
      </c>
      <c r="Y15" s="41"/>
      <c r="Z15" s="41"/>
      <c r="AA15" s="41"/>
      <c r="AM15" s="15">
        <f>IF(AR15="","",AR15+AU15+AX15+BA15+BC15)</f>
        <v>9</v>
      </c>
      <c r="AO15" s="9" t="s">
        <v>18</v>
      </c>
      <c r="AP15" s="9" t="s">
        <v>37</v>
      </c>
      <c r="AR15" s="15">
        <f>IF(($B$13)&lt;&gt;0,(ROUNDUP(($F$2/2)+$L$13,0)),"")</f>
        <v>9</v>
      </c>
      <c r="AU15" s="12"/>
      <c r="AX15" s="14">
        <f>IF($B$25&lt;&gt;0,LOOKUP($B$25,'armur-boucl'!$A:$A,'armur-boucl'!$D:$D),"")</f>
        <v>0</v>
      </c>
      <c r="BA15" s="12"/>
      <c r="BC15" s="14">
        <f>IF($I$2&lt;&gt;0,LOOKUP($I$2,Race!$A:$A,Race!I:I),"")</f>
        <v>0</v>
      </c>
      <c r="BE15" s="6"/>
      <c r="BF15" s="6"/>
      <c r="BG15" s="6"/>
      <c r="BH15" s="6"/>
    </row>
    <row r="16" spans="19:59" ht="15.75" thickBot="1">
      <c r="S16" s="70" t="s">
        <v>6</v>
      </c>
      <c r="T16" s="71"/>
      <c r="U16" s="71"/>
      <c r="Y16" s="41"/>
      <c r="Z16" s="41"/>
      <c r="AA16" s="41"/>
      <c r="AM16" s="15">
        <f>IF(AR16="","",AR16+AU16+AX16+BA16+BC16)</f>
        <v>12</v>
      </c>
      <c r="AO16" s="9" t="s">
        <v>19</v>
      </c>
      <c r="AP16" s="9" t="s">
        <v>42</v>
      </c>
      <c r="AR16" s="15">
        <f>IF(B11&lt;&gt;0,ROUNDUP($F$2/2+$L$11,0),"")</f>
        <v>7</v>
      </c>
      <c r="AU16" s="12">
        <v>5</v>
      </c>
      <c r="AX16" s="14">
        <f>IF($B$25&lt;&gt;0,LOOKUP($B$25,'armur-boucl'!$A:$A,'armur-boucl'!$D:$D),"")</f>
        <v>0</v>
      </c>
      <c r="BA16" s="12"/>
      <c r="BC16" s="14">
        <f>IF($I$2&lt;&gt;0,LOOKUP($I$2,Race!$A:$A,Race!J:J),"")</f>
        <v>0</v>
      </c>
      <c r="BE16" s="6"/>
      <c r="BF16" s="20"/>
      <c r="BG16" s="6"/>
    </row>
    <row r="17" spans="2:59" ht="15.75" thickBot="1">
      <c r="B17" s="8">
        <v>22</v>
      </c>
      <c r="F17" s="17">
        <f>IF(B17&gt;0,ROUNDDOWN((B17-10)/2,0),"")</f>
        <v>6</v>
      </c>
      <c r="I17" s="17">
        <f>IF($F$2&lt;&gt;"",ROUNDUP($F$2/2,0),"")</f>
        <v>2</v>
      </c>
      <c r="L17" s="15">
        <f>IF($B17&lt;&gt;0,F17+I17,"")</f>
        <v>8</v>
      </c>
      <c r="S17" s="70" t="s">
        <v>5</v>
      </c>
      <c r="T17" s="71"/>
      <c r="U17" s="71"/>
      <c r="V17" s="70" t="s">
        <v>7</v>
      </c>
      <c r="W17" s="71"/>
      <c r="X17" s="71"/>
      <c r="Y17" s="70" t="s">
        <v>8</v>
      </c>
      <c r="Z17" s="71"/>
      <c r="AA17" s="71"/>
      <c r="AB17" s="70" t="s">
        <v>9</v>
      </c>
      <c r="AC17" s="71"/>
      <c r="AD17" s="71"/>
      <c r="AE17" s="70" t="s">
        <v>10</v>
      </c>
      <c r="AF17" s="71"/>
      <c r="AG17" s="71"/>
      <c r="AH17" s="70" t="s">
        <v>11</v>
      </c>
      <c r="AI17" s="71"/>
      <c r="AJ17" s="71"/>
      <c r="AM17" s="15">
        <f>IF(AR17="","",AR17+AU17+BA17+BC17)</f>
        <v>10</v>
      </c>
      <c r="AO17" s="9" t="s">
        <v>20</v>
      </c>
      <c r="AP17" s="9" t="s">
        <v>41</v>
      </c>
      <c r="AR17" s="15">
        <f>IF(($B$17)&lt;&gt;0,ROUNDUP($F$2/2+$L$17,0),"")</f>
        <v>10</v>
      </c>
      <c r="AU17" s="12"/>
      <c r="AX17" s="10" t="s">
        <v>29</v>
      </c>
      <c r="BA17" s="12"/>
      <c r="BC17" s="14">
        <f>IF($I$2&lt;&gt;0,LOOKUP($I$2,Race!$A:$A,Race!K:K),"")</f>
        <v>0</v>
      </c>
      <c r="BE17" s="6"/>
      <c r="BF17" s="20"/>
      <c r="BG17" s="6"/>
    </row>
    <row r="18" spans="16:59" ht="15.75" thickBot="1">
      <c r="P18" s="14">
        <f>IF(SUM(T18,W18,Z18,AC18,AF18,AI18,AK18)&lt;&gt;0,SUM(T18,W18,Z18,AC18,AF18,AI18,AK18),"")</f>
        <v>22</v>
      </c>
      <c r="R18" s="4"/>
      <c r="T18" s="14">
        <f>IF($F$2&lt;&gt;"",ROUNDUP(10+$F$2/2,1),"")</f>
        <v>12</v>
      </c>
      <c r="W18" s="14">
        <f>IF($B$4&lt;&gt;0,IF(L17&gt;L19,L17,L19),"")</f>
        <v>8</v>
      </c>
      <c r="Y18" s="41"/>
      <c r="Z18" s="14">
        <f>IF($B$4&lt;&gt;0,LOOKUP($B$4,Classe!$A:$A,Classe!G:G),"")</f>
        <v>1</v>
      </c>
      <c r="AA18" s="41"/>
      <c r="AC18" s="8"/>
      <c r="AF18" s="8"/>
      <c r="AI18" s="8">
        <v>1</v>
      </c>
      <c r="AM18" s="15">
        <f>IF(AR18="","",AR18+AU18+BA18+BC18)</f>
        <v>7</v>
      </c>
      <c r="AO18" s="9" t="s">
        <v>21</v>
      </c>
      <c r="AP18" s="9" t="s">
        <v>38</v>
      </c>
      <c r="AR18" s="15">
        <f>IF(($B$15)&lt;&gt;0,ROUNDUP($F$2/2+$L$15,0),"")</f>
        <v>7</v>
      </c>
      <c r="AU18" s="12"/>
      <c r="AX18" s="10" t="s">
        <v>29</v>
      </c>
      <c r="BA18" s="12"/>
      <c r="BC18" s="14">
        <f>IF($I$2&lt;&gt;0,LOOKUP($I$2,Race!$A:$A,Race!L:L),"")</f>
        <v>0</v>
      </c>
      <c r="BE18" s="6"/>
      <c r="BF18" s="20"/>
      <c r="BG18" s="6"/>
    </row>
    <row r="19" spans="2:59" ht="15" thickBot="1">
      <c r="B19" s="8">
        <v>11</v>
      </c>
      <c r="F19" s="17">
        <f>IF(B19&gt;0,ROUNDDOWN((B19-10)/2,0),"")</f>
        <v>0</v>
      </c>
      <c r="I19" s="17">
        <f>IF($F$2&lt;&gt;"",ROUNDUP($F$2/2,0),"")</f>
        <v>2</v>
      </c>
      <c r="L19" s="15">
        <f>IF($B19&lt;&gt;0,F19+I19,"")</f>
        <v>2</v>
      </c>
      <c r="Y19" s="41"/>
      <c r="Z19" s="41"/>
      <c r="AA19" s="41"/>
      <c r="AM19" s="15">
        <f>IF(AR19="","",AR19+AU19+BA19+BC19)</f>
        <v>10</v>
      </c>
      <c r="AO19" s="9" t="s">
        <v>22</v>
      </c>
      <c r="AP19" s="9" t="s">
        <v>41</v>
      </c>
      <c r="AR19" s="15">
        <f>IF(($B$17)&lt;&gt;0,ROUNDUP($F$2/2+$L$17,0),"")</f>
        <v>10</v>
      </c>
      <c r="AU19" s="12"/>
      <c r="AX19" s="10" t="s">
        <v>29</v>
      </c>
      <c r="BA19" s="12"/>
      <c r="BC19" s="14">
        <f>IF($I$2&lt;&gt;0,LOOKUP($I$2,Race!$A:$A,Race!M:M),"")</f>
        <v>0</v>
      </c>
      <c r="BE19" s="6"/>
      <c r="BF19" s="6"/>
      <c r="BG19" s="6"/>
    </row>
    <row r="20" spans="19:59" ht="15.75" thickBot="1">
      <c r="S20" s="70" t="s">
        <v>6</v>
      </c>
      <c r="T20" s="71"/>
      <c r="U20" s="71"/>
      <c r="Y20" s="41"/>
      <c r="Z20" s="41"/>
      <c r="AA20" s="41"/>
      <c r="AM20" s="15">
        <f>IF(AR20="","",AR20+AU20+BA20+BC20)</f>
        <v>4</v>
      </c>
      <c r="AO20" s="9" t="s">
        <v>23</v>
      </c>
      <c r="AP20" s="9" t="s">
        <v>40</v>
      </c>
      <c r="AR20" s="15">
        <f>IF(($B$19)&lt;&gt;0,ROUNDUP($F$2/2+$L$19,0),"")</f>
        <v>4</v>
      </c>
      <c r="AU20" s="12"/>
      <c r="AX20" s="10" t="s">
        <v>29</v>
      </c>
      <c r="BA20" s="12"/>
      <c r="BC20" s="14">
        <f>IF($I$2&lt;&gt;0,LOOKUP($I$2,Race!$A:$A,Race!N:N),"")</f>
        <v>0</v>
      </c>
      <c r="BE20" s="6"/>
      <c r="BF20" s="20"/>
      <c r="BG20" s="6"/>
    </row>
    <row r="21" spans="1:59" ht="15.75" thickBot="1">
      <c r="A21" s="70" t="s">
        <v>4</v>
      </c>
      <c r="B21" s="71"/>
      <c r="C21" s="71"/>
      <c r="F21" s="22" t="s">
        <v>57</v>
      </c>
      <c r="I21" s="22" t="s">
        <v>5</v>
      </c>
      <c r="L21" s="22" t="s">
        <v>11</v>
      </c>
      <c r="S21" s="70" t="s">
        <v>5</v>
      </c>
      <c r="T21" s="71"/>
      <c r="U21" s="71"/>
      <c r="V21" s="70" t="s">
        <v>7</v>
      </c>
      <c r="W21" s="71"/>
      <c r="X21" s="71"/>
      <c r="Y21" s="70" t="s">
        <v>8</v>
      </c>
      <c r="Z21" s="71"/>
      <c r="AA21" s="71"/>
      <c r="AB21" s="70" t="s">
        <v>9</v>
      </c>
      <c r="AC21" s="71"/>
      <c r="AD21" s="71"/>
      <c r="AE21" s="70" t="s">
        <v>10</v>
      </c>
      <c r="AF21" s="71"/>
      <c r="AG21" s="71"/>
      <c r="AH21" s="70" t="s">
        <v>11</v>
      </c>
      <c r="AI21" s="71"/>
      <c r="AJ21" s="71"/>
      <c r="AK21" s="21" t="s">
        <v>58</v>
      </c>
      <c r="AM21" s="15">
        <f>IF(AR21="","",AR21+AU21+AX21+BA21+BC21)</f>
        <v>9</v>
      </c>
      <c r="AO21" s="9" t="s">
        <v>24</v>
      </c>
      <c r="AP21" s="9" t="s">
        <v>37</v>
      </c>
      <c r="AR21" s="15">
        <f>IF(($B$13)&lt;&gt;0,(ROUNDUP(($F$2/2)+$L$13,0)),"")</f>
        <v>9</v>
      </c>
      <c r="AU21" s="12"/>
      <c r="AX21" s="14">
        <f>IF($B$25&lt;&gt;0,LOOKUP($B$25,'armur-boucl'!$A:$A,'armur-boucl'!$D:$D),"")</f>
        <v>0</v>
      </c>
      <c r="BA21" s="12"/>
      <c r="BC21" s="14">
        <f>IF($I$2&lt;&gt;0,LOOKUP($I$2,Race!$A:$A,Race!O:O),"")</f>
        <v>0</v>
      </c>
      <c r="BE21" s="6"/>
      <c r="BF21" s="20"/>
      <c r="BG21" s="6"/>
    </row>
    <row r="22" spans="2:59" ht="15.75" thickBot="1">
      <c r="B22" s="15">
        <f>IF(B13&lt;&gt;0,F22+I22+L22,"")</f>
        <v>9</v>
      </c>
      <c r="D22" s="35" t="s">
        <v>72</v>
      </c>
      <c r="F22" s="15">
        <f>IF(L13&lt;&gt;0,L13,"")</f>
        <v>7</v>
      </c>
      <c r="I22" s="17">
        <f>IF($F$2&lt;&gt;"",ROUNDUP($F$2/2,0),"")</f>
        <v>2</v>
      </c>
      <c r="L22" s="8"/>
      <c r="P22" s="14">
        <f>IF(SUM(T22,W22,Z22,AC22,AF22,AI22,AK22)&lt;&gt;0,SUM(T22,W22,Z22,AC22,AF22,AI22,AK22),"")</f>
        <v>22</v>
      </c>
      <c r="R22" s="4"/>
      <c r="T22" s="14">
        <f>IF($F$2&lt;&gt;"",ROUNDUP(10+$F$2/2,1),"")</f>
        <v>12</v>
      </c>
      <c r="W22" s="14">
        <f>IF(B25&lt;&gt;0,LOOKUP(B25,'armur-boucl'!$A:$A,'armur-boucl'!$B:$B),"")</f>
        <v>10</v>
      </c>
      <c r="Y22" s="41"/>
      <c r="Z22" s="14">
        <f>IF(B4&lt;&gt;0,LOOKUP($B$4,Classe!$A:$A,Classe!H:H),"")</f>
        <v>0</v>
      </c>
      <c r="AA22" s="41"/>
      <c r="AC22" s="8"/>
      <c r="AF22" s="14">
        <f>IF($B$25&lt;&gt;0,LOOKUP($B$25,'armur-boucl'!$A:$A,'armur-boucl'!C:C),"")</f>
        <v>0</v>
      </c>
      <c r="AI22" s="8"/>
      <c r="AK22" s="14">
        <f>IF(B27&lt;&gt;0,LOOKUP(B27,'armur-boucl'!$A:$A,'armur-boucl'!$B:$B),"")</f>
      </c>
      <c r="AM22" s="15">
        <f>IF(AR22="","",AR22+AU22+BA22+BC22)</f>
        <v>17</v>
      </c>
      <c r="AO22" s="9" t="s">
        <v>25</v>
      </c>
      <c r="AP22" s="9" t="s">
        <v>41</v>
      </c>
      <c r="AR22" s="15">
        <f>IF(($B$17)&lt;&gt;0,ROUNDUP($F$2/2+$L$17,0),"")</f>
        <v>10</v>
      </c>
      <c r="AU22" s="12">
        <v>5</v>
      </c>
      <c r="AX22" s="10" t="s">
        <v>29</v>
      </c>
      <c r="BA22" s="12"/>
      <c r="BC22" s="14">
        <f>IF($I$2&lt;&gt;0,LOOKUP($I$2,Race!$A:$A,Race!P:P),"")</f>
        <v>2</v>
      </c>
      <c r="BE22" s="6"/>
      <c r="BF22" s="20"/>
      <c r="BG22" s="6"/>
    </row>
    <row r="23" spans="39:59" ht="15" thickBot="1">
      <c r="AM23" s="15">
        <f>IF(AR23="","",AR23+AU23+BA23+BC23)</f>
        <v>18</v>
      </c>
      <c r="AO23" s="9" t="s">
        <v>26</v>
      </c>
      <c r="AP23" s="9" t="s">
        <v>41</v>
      </c>
      <c r="AR23" s="15">
        <f>IF(($B$17)&lt;&gt;0,ROUNDUP($F$2/2+$L$17,0),"")</f>
        <v>10</v>
      </c>
      <c r="AU23" s="12">
        <v>5</v>
      </c>
      <c r="AX23" s="10" t="s">
        <v>29</v>
      </c>
      <c r="BA23" s="12"/>
      <c r="BC23" s="14">
        <f>IF($I$2&lt;&gt;0,LOOKUP($I$2,Race!$A:$A,Race!Q:Q),"")</f>
        <v>3</v>
      </c>
      <c r="BE23" s="6"/>
      <c r="BF23" s="6"/>
      <c r="BG23" s="6"/>
    </row>
    <row r="24" spans="15:55" ht="15" thickBot="1">
      <c r="O24" s="84" t="s">
        <v>44</v>
      </c>
      <c r="P24" s="71"/>
      <c r="Q24" s="71"/>
      <c r="R24" s="5"/>
      <c r="S24" s="84" t="s">
        <v>45</v>
      </c>
      <c r="T24" s="71"/>
      <c r="U24" s="71"/>
      <c r="Y24" s="78" t="s">
        <v>46</v>
      </c>
      <c r="Z24" s="80"/>
      <c r="AA24" s="80"/>
      <c r="AE24" s="78" t="s">
        <v>47</v>
      </c>
      <c r="AF24" s="79"/>
      <c r="AG24" s="79"/>
      <c r="AI24" s="70" t="s">
        <v>241</v>
      </c>
      <c r="AJ24" s="70"/>
      <c r="AK24" s="70"/>
      <c r="AM24" s="15">
        <f>IF(AR24="","",AR24+AU24+BA24+BC24)</f>
        <v>7</v>
      </c>
      <c r="AO24" s="9" t="s">
        <v>27</v>
      </c>
      <c r="AP24" s="9" t="s">
        <v>38</v>
      </c>
      <c r="AR24" s="15">
        <f>IF(($B$15)&lt;&gt;0,ROUNDUP($F$2/2+$L$15,0),"")</f>
        <v>7</v>
      </c>
      <c r="AU24" s="12"/>
      <c r="AX24" s="10" t="s">
        <v>29</v>
      </c>
      <c r="BA24" s="12"/>
      <c r="BC24" s="14">
        <f>IF($I$2&lt;&gt;0,LOOKUP($I$2,Race!$A:$A,Race!R:R),"")</f>
        <v>0</v>
      </c>
    </row>
    <row r="25" spans="2:55" ht="15.75" thickBot="1">
      <c r="B25" s="77" t="s">
        <v>253</v>
      </c>
      <c r="C25" s="72"/>
      <c r="D25" s="72"/>
      <c r="E25" s="72"/>
      <c r="F25" s="72"/>
      <c r="G25" s="72"/>
      <c r="H25" s="72"/>
      <c r="I25" s="72"/>
      <c r="J25" s="72"/>
      <c r="K25" s="19"/>
      <c r="L25" s="15">
        <f>IF(B25&lt;&gt;0,LOOKUP(B25,'armur-boucl'!$A:$A,'armur-boucl'!$G:$G),"")</f>
        <v>12.5</v>
      </c>
      <c r="P25" s="24">
        <f>IF(B4&lt;&gt;0,(LOOKUP($B$4,Classe!$A:$A,Classe!C:C))+B11+(LOOKUP($B$4,Classe!$A:$A,Classe!D:D))*(F2-1),"")</f>
        <v>43</v>
      </c>
      <c r="R25" s="18" t="s">
        <v>43</v>
      </c>
      <c r="T25" s="24">
        <f>IF(B11&lt;&gt;"",ROUNDUP(P25/2,1),"")</f>
        <v>21.5</v>
      </c>
      <c r="Z25" s="14">
        <f>IF(B11&gt;0,ROUNDUP(P25/4,0),"")</f>
        <v>11</v>
      </c>
      <c r="AF25" s="14">
        <f>IF(B4&lt;&gt;0,(LOOKUP($B$4,Classe!$A:$A,Classe!B:B)+L11),"")</f>
        <v>12</v>
      </c>
      <c r="AI25" s="90"/>
      <c r="AJ25" s="99"/>
      <c r="AK25" s="100"/>
      <c r="AM25" s="15">
        <f>IF(AR25="","",AR25+AU25+BA25+BC25)</f>
        <v>10</v>
      </c>
      <c r="AO25" s="9" t="s">
        <v>28</v>
      </c>
      <c r="AP25" s="9" t="s">
        <v>41</v>
      </c>
      <c r="AR25" s="15">
        <f>IF(($B$17)&lt;&gt;0,ROUNDUP($F$2/2+$L$17,0),"")</f>
        <v>10</v>
      </c>
      <c r="AU25" s="12"/>
      <c r="AX25" s="10" t="s">
        <v>29</v>
      </c>
      <c r="BA25" s="12"/>
      <c r="BC25" s="14">
        <f>IF($I$2&lt;&gt;0,LOOKUP($I$2,Race!$A:$A,Race!S:S),"")</f>
        <v>0</v>
      </c>
    </row>
    <row r="26" spans="20:29" ht="15" thickBot="1">
      <c r="T26" s="11" t="s">
        <v>48</v>
      </c>
      <c r="U26" s="11"/>
      <c r="V26" s="11"/>
      <c r="W26" s="11"/>
      <c r="X26" s="11"/>
      <c r="Y26" s="11"/>
      <c r="Z26" s="11" t="s">
        <v>49</v>
      </c>
      <c r="AA26" s="11"/>
      <c r="AB26" s="11"/>
      <c r="AC26" s="11"/>
    </row>
    <row r="27" spans="2:25" ht="15.75" thickBot="1">
      <c r="B27" s="77"/>
      <c r="C27" s="72"/>
      <c r="D27" s="72"/>
      <c r="E27" s="72"/>
      <c r="F27" s="72"/>
      <c r="G27" s="72"/>
      <c r="H27" s="72"/>
      <c r="I27" s="72"/>
      <c r="J27" s="72"/>
      <c r="K27" s="19"/>
      <c r="L27" s="14">
        <f>IF(B27&lt;&gt;0,LOOKUP(B27,'armur-boucl'!$A:$A,'armur-boucl'!$G:$G),"")</f>
      </c>
      <c r="N27" s="108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10"/>
    </row>
    <row r="28" spans="14:55" ht="15.75" thickBot="1">
      <c r="N28" s="111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3"/>
      <c r="Z28" s="101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P28" s="102" t="s">
        <v>4</v>
      </c>
      <c r="AQ28" s="88"/>
      <c r="AR28" s="27"/>
      <c r="AS28" s="27"/>
      <c r="AT28" s="98" t="s">
        <v>60</v>
      </c>
      <c r="AU28" s="88"/>
      <c r="AV28" s="88"/>
      <c r="AW28" s="97" t="s">
        <v>61</v>
      </c>
      <c r="AX28" s="88"/>
      <c r="AY28" s="88"/>
      <c r="AZ28" s="98" t="s">
        <v>62</v>
      </c>
      <c r="BA28" s="88"/>
      <c r="BB28" s="88"/>
      <c r="BC28" s="30" t="s">
        <v>63</v>
      </c>
    </row>
    <row r="29" spans="2:55" ht="15.75" thickBot="1">
      <c r="B29" s="3">
        <v>1</v>
      </c>
      <c r="C29" s="20"/>
      <c r="D29" s="31" t="s">
        <v>64</v>
      </c>
      <c r="E29" s="20"/>
      <c r="F29" s="20"/>
      <c r="G29" s="20"/>
      <c r="H29" s="20"/>
      <c r="I29" s="20"/>
      <c r="J29" s="20"/>
      <c r="K29" s="20"/>
      <c r="L29" s="20"/>
      <c r="N29" s="111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3"/>
      <c r="Z29" s="101" t="s">
        <v>240</v>
      </c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P29" s="15">
        <f>IF(AU29&lt;&gt;"",AU29+AX29+BA29+BC29,"")</f>
        <v>7</v>
      </c>
      <c r="AQ29" s="27"/>
      <c r="AR29" s="103" t="s">
        <v>59</v>
      </c>
      <c r="AS29" s="104"/>
      <c r="AT29" s="27"/>
      <c r="AU29" s="14">
        <f>IF($I$2&lt;&gt;0,LOOKUP($I$2,Race!$A:$A,Race!B:B),"")</f>
        <v>7</v>
      </c>
      <c r="AV29" s="27"/>
      <c r="AW29" s="27"/>
      <c r="AX29" s="14">
        <f>IF(B25&lt;&gt;0,LOOKUP(B25,'armur-boucl'!$A:$A,'armur-boucl'!$E:$E),"")</f>
        <v>0</v>
      </c>
      <c r="AY29" s="27"/>
      <c r="AZ29" s="27"/>
      <c r="BA29" s="29"/>
      <c r="BB29" s="27"/>
      <c r="BC29" s="29"/>
    </row>
    <row r="30" spans="2:55" ht="15.75" thickBot="1">
      <c r="B30" s="6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111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101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P30" s="26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2:25" ht="15" thickBot="1">
      <c r="B31" s="34">
        <f>IF(B4&lt;&gt;0,10+F31+I31,"")</f>
        <v>10</v>
      </c>
      <c r="D31" s="32" t="s">
        <v>65</v>
      </c>
      <c r="F31" s="3"/>
      <c r="I31" s="3"/>
      <c r="N31" s="111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3"/>
    </row>
    <row r="32" spans="1:54" ht="15" thickBot="1">
      <c r="A32" s="70" t="s">
        <v>68</v>
      </c>
      <c r="B32" s="71"/>
      <c r="C32" s="71"/>
      <c r="E32" s="70" t="s">
        <v>67</v>
      </c>
      <c r="F32" s="71"/>
      <c r="G32" s="71"/>
      <c r="H32" s="70" t="s">
        <v>11</v>
      </c>
      <c r="I32" s="71"/>
      <c r="J32" s="71"/>
      <c r="N32" s="111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3"/>
      <c r="Z32" s="101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Q32" s="81" t="s">
        <v>74</v>
      </c>
      <c r="AR32" s="106"/>
      <c r="AS32" s="106"/>
      <c r="AT32" s="106"/>
      <c r="AY32" s="81" t="s">
        <v>73</v>
      </c>
      <c r="AZ32" s="106"/>
      <c r="BA32" s="106"/>
      <c r="BB32" s="106"/>
    </row>
    <row r="33" spans="2:54" ht="15" thickBot="1">
      <c r="B33" s="34">
        <f>IF(B4&lt;&gt;0,10+F33+I33,"")</f>
        <v>11</v>
      </c>
      <c r="D33" s="33" t="s">
        <v>66</v>
      </c>
      <c r="F33" s="3">
        <v>1</v>
      </c>
      <c r="I33" s="3"/>
      <c r="N33" s="111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3"/>
      <c r="Z33" s="101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Q33" s="73">
        <f>(AQ6+AT6+AW6+AZ6+BC6)/100+IF(Feuil2!P6&lt;&gt;"",Feuil2!P6,0)+IF(Feuil2!P11&lt;&gt;"",Feuil2!P11,0)+IF(Feuil2!P16&lt;&gt;"",Feuil2!P16,0)+SUM(Feuil4!D3:D16,Feuil4!H3:H16,Feuil4!L3:L16)+IF(Feuil1!L25&lt;&gt;"",Feuil1!L25,0)+IF(Feuil1!L27&lt;&gt;"",Feuil1!L27,0)</f>
        <v>16.5</v>
      </c>
      <c r="AR33" s="74"/>
      <c r="AT33" s="95" t="s">
        <v>70</v>
      </c>
      <c r="AU33" s="96"/>
      <c r="AV33" s="96"/>
      <c r="AW33" s="96"/>
      <c r="AX33" s="96"/>
      <c r="AY33" s="96"/>
      <c r="BA33" s="107">
        <f>IF(B9&lt;&gt;0,(B9*5),"")</f>
        <v>80</v>
      </c>
      <c r="BB33" s="74"/>
    </row>
    <row r="34" spans="14:48" ht="14.25">
      <c r="N34" s="114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115"/>
      <c r="Z34" s="101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P34" s="82" t="s">
        <v>235</v>
      </c>
      <c r="AQ34" s="82"/>
      <c r="AR34" s="82"/>
      <c r="AS34" s="82"/>
      <c r="AT34" s="105">
        <f>IF(AQ33&lt;&gt;"",BA33-AQ33,"")</f>
        <v>63.5</v>
      </c>
      <c r="AU34" s="105"/>
      <c r="AV34" s="105"/>
    </row>
    <row r="35" ht="14.25">
      <c r="Y35" s="25"/>
    </row>
  </sheetData>
  <sheetProtection/>
  <mergeCells count="100">
    <mergeCell ref="AT34:AV34"/>
    <mergeCell ref="AP34:AS34"/>
    <mergeCell ref="B5:D5"/>
    <mergeCell ref="AT33:AY33"/>
    <mergeCell ref="AQ32:AT32"/>
    <mergeCell ref="AY32:BB32"/>
    <mergeCell ref="B25:J25"/>
    <mergeCell ref="B27:J27"/>
    <mergeCell ref="BA33:BB33"/>
    <mergeCell ref="AQ33:AR33"/>
    <mergeCell ref="N27:Y34"/>
    <mergeCell ref="Z28:AN28"/>
    <mergeCell ref="Z29:AN29"/>
    <mergeCell ref="Z30:AN30"/>
    <mergeCell ref="Z32:AN32"/>
    <mergeCell ref="Z33:AN33"/>
    <mergeCell ref="Z34:AN34"/>
    <mergeCell ref="AP28:AQ28"/>
    <mergeCell ref="AR29:AS29"/>
    <mergeCell ref="A32:C32"/>
    <mergeCell ref="E32:G32"/>
    <mergeCell ref="H32:J32"/>
    <mergeCell ref="A21:C21"/>
    <mergeCell ref="AE24:AG24"/>
    <mergeCell ref="AW28:AY28"/>
    <mergeCell ref="AT28:AV28"/>
    <mergeCell ref="AZ28:BB28"/>
    <mergeCell ref="AI24:AK24"/>
    <mergeCell ref="AI25:AK25"/>
    <mergeCell ref="AU2:BC2"/>
    <mergeCell ref="AU3:BC3"/>
    <mergeCell ref="AW8:AY8"/>
    <mergeCell ref="AZ8:BB8"/>
    <mergeCell ref="AU4:BC4"/>
    <mergeCell ref="V3:AF3"/>
    <mergeCell ref="V2:AF2"/>
    <mergeCell ref="AH2:AK2"/>
    <mergeCell ref="AH3:AK3"/>
    <mergeCell ref="T4:AK4"/>
    <mergeCell ref="T5:AK5"/>
    <mergeCell ref="Y24:AA24"/>
    <mergeCell ref="S24:U24"/>
    <mergeCell ref="N3:T3"/>
    <mergeCell ref="N2:T2"/>
    <mergeCell ref="AH17:AJ17"/>
    <mergeCell ref="V21:X21"/>
    <mergeCell ref="Y21:AA21"/>
    <mergeCell ref="AB21:AD21"/>
    <mergeCell ref="AE21:AG21"/>
    <mergeCell ref="AH21:AJ21"/>
    <mergeCell ref="S21:U21"/>
    <mergeCell ref="V9:X9"/>
    <mergeCell ref="Y9:AA9"/>
    <mergeCell ref="AB9:AD9"/>
    <mergeCell ref="AE9:AG9"/>
    <mergeCell ref="F4:G4"/>
    <mergeCell ref="O24:Q24"/>
    <mergeCell ref="I5:L5"/>
    <mergeCell ref="I4:L4"/>
    <mergeCell ref="N5:R5"/>
    <mergeCell ref="E6:G6"/>
    <mergeCell ref="K6:L6"/>
    <mergeCell ref="I6:J6"/>
    <mergeCell ref="I2:L2"/>
    <mergeCell ref="F2:G2"/>
    <mergeCell ref="B3:D3"/>
    <mergeCell ref="B2:D2"/>
    <mergeCell ref="AT8:AV8"/>
    <mergeCell ref="I3:L3"/>
    <mergeCell ref="N4:R4"/>
    <mergeCell ref="AQ8:AS8"/>
    <mergeCell ref="E8:G8"/>
    <mergeCell ref="H8:J8"/>
    <mergeCell ref="K8:M8"/>
    <mergeCell ref="A8:C8"/>
    <mergeCell ref="O8:Q8"/>
    <mergeCell ref="S8:U8"/>
    <mergeCell ref="B4:D4"/>
    <mergeCell ref="F5:G5"/>
    <mergeCell ref="S9:U9"/>
    <mergeCell ref="S12:U12"/>
    <mergeCell ref="S13:U13"/>
    <mergeCell ref="S16:U16"/>
    <mergeCell ref="S17:U17"/>
    <mergeCell ref="S20:U20"/>
    <mergeCell ref="V17:X17"/>
    <mergeCell ref="Y17:AA17"/>
    <mergeCell ref="AB17:AD17"/>
    <mergeCell ref="AE17:AG17"/>
    <mergeCell ref="AH9:AJ9"/>
    <mergeCell ref="V13:X13"/>
    <mergeCell ref="Y13:AA13"/>
    <mergeCell ref="AB13:AD13"/>
    <mergeCell ref="AE13:AG13"/>
    <mergeCell ref="AH13:AJ13"/>
    <mergeCell ref="AQ6:AS6"/>
    <mergeCell ref="AT6:AV6"/>
    <mergeCell ref="AW6:AY6"/>
    <mergeCell ref="AZ6:BB6"/>
    <mergeCell ref="BC6:BD6"/>
  </mergeCells>
  <conditionalFormatting sqref="AT34:AV34">
    <cfRule type="cellIs" priority="1" dxfId="1" operator="lessThan" stopIfTrue="1">
      <formula>$BA$33/10</formula>
    </cfRule>
  </conditionalFormatting>
  <printOptions/>
  <pageMargins left="0.7" right="0.7" top="0.75" bottom="0.75" header="0.3" footer="0.3"/>
  <pageSetup horizontalDpi="600" verticalDpi="600" orientation="landscape" paperSize="9" r:id="rId2"/>
  <headerFooter>
    <oddFooter xml:space="preserve">&amp;C1po=100pc ou 10pa             1p=10g
1da= 100pp ou 10 000po    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R33"/>
  <sheetViews>
    <sheetView view="pageLayout" zoomScale="115" zoomScalePageLayoutView="115" workbookViewId="0" topLeftCell="A1">
      <selection activeCell="L3" sqref="L3:N3"/>
    </sheetView>
  </sheetViews>
  <sheetFormatPr defaultColWidth="11.421875" defaultRowHeight="15"/>
  <cols>
    <col min="1" max="1" width="0.85546875" style="45" customWidth="1"/>
    <col min="2" max="2" width="2.00390625" style="43" bestFit="1" customWidth="1"/>
    <col min="3" max="3" width="2.140625" style="45" bestFit="1" customWidth="1"/>
    <col min="4" max="4" width="2.7109375" style="45" bestFit="1" customWidth="1"/>
    <col min="5" max="5" width="2.57421875" style="45" bestFit="1" customWidth="1"/>
    <col min="6" max="6" width="2.7109375" style="45" customWidth="1"/>
    <col min="7" max="7" width="0.85546875" style="45" customWidth="1"/>
    <col min="8" max="8" width="11.421875" style="45" customWidth="1"/>
    <col min="9" max="9" width="0.85546875" style="45" customWidth="1"/>
    <col min="10" max="10" width="2.7109375" style="45" customWidth="1"/>
    <col min="11" max="12" width="0.85546875" style="45" customWidth="1"/>
    <col min="13" max="13" width="2.7109375" style="45" customWidth="1"/>
    <col min="14" max="15" width="0.85546875" style="45" customWidth="1"/>
    <col min="16" max="16" width="2.7109375" style="45" customWidth="1"/>
    <col min="17" max="18" width="0.85546875" style="45" customWidth="1"/>
    <col min="19" max="19" width="2.7109375" style="45" customWidth="1"/>
    <col min="20" max="21" width="0.85546875" style="45" customWidth="1"/>
    <col min="22" max="22" width="2.7109375" style="45" customWidth="1"/>
    <col min="23" max="24" width="0.85546875" style="45" customWidth="1"/>
    <col min="25" max="25" width="2.7109375" style="45" customWidth="1"/>
    <col min="26" max="27" width="0.85546875" style="45" customWidth="1"/>
    <col min="28" max="28" width="2.7109375" style="45" customWidth="1"/>
    <col min="29" max="30" width="0.85546875" style="45" customWidth="1"/>
    <col min="31" max="31" width="2.7109375" style="45" customWidth="1"/>
    <col min="32" max="32" width="0.85546875" style="45" customWidth="1"/>
    <col min="33" max="33" width="2.140625" style="45" customWidth="1"/>
    <col min="34" max="35" width="11.421875" style="45" customWidth="1"/>
    <col min="36" max="36" width="2.8515625" style="45" customWidth="1"/>
    <col min="37" max="37" width="13.00390625" style="45" customWidth="1"/>
    <col min="38" max="16384" width="11.421875" style="45" customWidth="1"/>
  </cols>
  <sheetData>
    <row r="1" ht="14.25"/>
    <row r="2" spans="14:39" ht="14.25">
      <c r="N2" s="89" t="s">
        <v>255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1" t="s">
        <v>93</v>
      </c>
      <c r="AA2" s="81"/>
      <c r="AB2" s="81"/>
      <c r="AC2" s="81"/>
      <c r="AD2" s="81"/>
      <c r="AE2" s="81"/>
      <c r="AF2" s="81"/>
      <c r="AH2" s="127"/>
      <c r="AI2" s="127"/>
      <c r="AJ2" s="127"/>
      <c r="AK2" s="127"/>
      <c r="AL2" s="127"/>
      <c r="AM2" s="127"/>
    </row>
    <row r="3" spans="2:38" s="44" customFormat="1" ht="13.5" thickBot="1">
      <c r="B3" s="43"/>
      <c r="E3" s="70" t="s">
        <v>95</v>
      </c>
      <c r="F3" s="70"/>
      <c r="G3" s="70"/>
      <c r="I3" s="70" t="s">
        <v>5</v>
      </c>
      <c r="J3" s="82"/>
      <c r="K3" s="82"/>
      <c r="L3" s="125" t="s">
        <v>96</v>
      </c>
      <c r="M3" s="126"/>
      <c r="N3" s="126"/>
      <c r="O3" s="125" t="s">
        <v>8</v>
      </c>
      <c r="P3" s="126"/>
      <c r="Q3" s="126"/>
      <c r="R3" s="125" t="s">
        <v>7</v>
      </c>
      <c r="S3" s="126"/>
      <c r="T3" s="126"/>
      <c r="U3" s="125" t="s">
        <v>9</v>
      </c>
      <c r="V3" s="126"/>
      <c r="W3" s="126"/>
      <c r="X3" s="70" t="s">
        <v>97</v>
      </c>
      <c r="Y3" s="82"/>
      <c r="Z3" s="82"/>
      <c r="AA3" s="70" t="s">
        <v>11</v>
      </c>
      <c r="AB3" s="82"/>
      <c r="AC3" s="82"/>
      <c r="AD3" s="70" t="s">
        <v>11</v>
      </c>
      <c r="AE3" s="82"/>
      <c r="AF3" s="82"/>
      <c r="AG3" s="46"/>
      <c r="AH3" s="128"/>
      <c r="AI3" s="128"/>
      <c r="AJ3" s="128"/>
      <c r="AK3" s="128"/>
      <c r="AL3" s="128"/>
    </row>
    <row r="4" spans="5:37" ht="15" thickBot="1">
      <c r="E4" s="107">
        <f>IF(N2&lt;&gt;"",SUM(J4,M4,P4,S4,V4,Y4,AB4,AE4),"")</f>
        <v>10</v>
      </c>
      <c r="F4" s="120"/>
      <c r="H4" s="42" t="s">
        <v>94</v>
      </c>
      <c r="J4" s="14">
        <f>IF(N2&lt;&gt;"",ROUNDUP(Feuil1!$F$2/2,0),"")</f>
        <v>2</v>
      </c>
      <c r="M4" s="48">
        <f>IF(N2&lt;&gt;0,LOOKUP(N2,arm!$A:$A,arm!$B:$B),"")</f>
        <v>2</v>
      </c>
      <c r="P4" s="3"/>
      <c r="S4" s="14">
        <f>IF(N2&lt;&gt;0,Feuil1!$L$9,"")</f>
        <v>5</v>
      </c>
      <c r="V4" s="3"/>
      <c r="Y4" s="48">
        <f>IF($N$2&lt;&gt;0,LOOKUP($N$2,arm!$A:$A,arm!$L:$L),"")</f>
        <v>1</v>
      </c>
      <c r="AB4" s="3"/>
      <c r="AE4" s="3"/>
      <c r="AH4" s="118"/>
      <c r="AI4" s="118"/>
      <c r="AJ4" s="118"/>
      <c r="AK4" s="118"/>
    </row>
    <row r="5" spans="2:37" s="44" customFormat="1" ht="15.75" customHeight="1" thickBot="1">
      <c r="B5" s="43"/>
      <c r="E5" s="70" t="s">
        <v>95</v>
      </c>
      <c r="F5" s="70"/>
      <c r="G5" s="70"/>
      <c r="I5" s="70" t="s">
        <v>106</v>
      </c>
      <c r="J5" s="70"/>
      <c r="K5" s="70"/>
      <c r="L5" s="70"/>
      <c r="M5" s="70"/>
      <c r="N5" s="70"/>
      <c r="O5" s="125" t="s">
        <v>70</v>
      </c>
      <c r="P5" s="126"/>
      <c r="Q5" s="126"/>
      <c r="R5" s="125" t="s">
        <v>7</v>
      </c>
      <c r="S5" s="126"/>
      <c r="T5" s="126"/>
      <c r="U5" s="125" t="s">
        <v>9</v>
      </c>
      <c r="V5" s="126"/>
      <c r="W5" s="126"/>
      <c r="X5" s="70" t="s">
        <v>97</v>
      </c>
      <c r="Y5" s="82"/>
      <c r="Z5" s="82"/>
      <c r="AA5" s="70" t="s">
        <v>11</v>
      </c>
      <c r="AB5" s="82"/>
      <c r="AC5" s="82"/>
      <c r="AD5" s="70" t="s">
        <v>11</v>
      </c>
      <c r="AE5" s="82"/>
      <c r="AF5" s="82"/>
      <c r="AG5" s="46"/>
      <c r="AH5" s="118"/>
      <c r="AI5" s="118"/>
      <c r="AJ5" s="118"/>
      <c r="AK5" s="118"/>
    </row>
    <row r="6" spans="2:37" ht="15" thickBot="1">
      <c r="B6" s="49">
        <f>J6</f>
        <v>1</v>
      </c>
      <c r="C6" s="51" t="s">
        <v>226</v>
      </c>
      <c r="D6" s="51">
        <f>M6</f>
        <v>8</v>
      </c>
      <c r="E6" s="52" t="s">
        <v>229</v>
      </c>
      <c r="F6" s="53">
        <f>IF(N2&lt;&gt;0,S6+V6+Y6+AB6+AE6,"")</f>
        <v>6</v>
      </c>
      <c r="H6" s="42" t="s">
        <v>99</v>
      </c>
      <c r="J6" s="48">
        <f>IF(N2&lt;&gt;0,LOOKUP(N2,arm!$A:$A,arm!$C:$C),"")</f>
        <v>1</v>
      </c>
      <c r="K6" s="119" t="s">
        <v>226</v>
      </c>
      <c r="L6" s="119"/>
      <c r="M6" s="119">
        <f>IF(N2&lt;&gt;"",LOOKUP(N2,arm!A:A,arm!E:E),"")</f>
        <v>8</v>
      </c>
      <c r="N6" s="120"/>
      <c r="O6" s="6"/>
      <c r="P6" s="48">
        <f>IF(N2&lt;&gt;0,LOOKUP(N2,arm!$A:$A,arm!$I:$I),"")</f>
        <v>2</v>
      </c>
      <c r="S6" s="16">
        <f>IF(N2&lt;&gt;0,Feuil1!$L$9,"")</f>
        <v>5</v>
      </c>
      <c r="V6" s="3"/>
      <c r="Y6" s="48">
        <f>IF($N$2&lt;&gt;0,LOOKUP($N$2,arm!$A:$A,arm!$L:$L),"")</f>
        <v>1</v>
      </c>
      <c r="AB6" s="3"/>
      <c r="AE6" s="3"/>
      <c r="AH6" s="118"/>
      <c r="AI6" s="118"/>
      <c r="AJ6" s="118"/>
      <c r="AK6" s="118"/>
    </row>
    <row r="7" spans="14:37" ht="14.25"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81" t="s">
        <v>93</v>
      </c>
      <c r="AA7" s="81"/>
      <c r="AB7" s="81"/>
      <c r="AC7" s="81"/>
      <c r="AD7" s="81"/>
      <c r="AE7" s="81"/>
      <c r="AF7" s="81"/>
      <c r="AH7" s="118"/>
      <c r="AI7" s="118"/>
      <c r="AJ7" s="118"/>
      <c r="AK7" s="118"/>
    </row>
    <row r="8" spans="2:37" s="44" customFormat="1" ht="13.5" thickBot="1">
      <c r="B8" s="43"/>
      <c r="E8" s="70" t="s">
        <v>95</v>
      </c>
      <c r="F8" s="70"/>
      <c r="G8" s="70"/>
      <c r="I8" s="70" t="s">
        <v>5</v>
      </c>
      <c r="J8" s="82"/>
      <c r="K8" s="82"/>
      <c r="L8" s="125" t="s">
        <v>96</v>
      </c>
      <c r="M8" s="126"/>
      <c r="N8" s="126"/>
      <c r="O8" s="125" t="s">
        <v>8</v>
      </c>
      <c r="P8" s="126"/>
      <c r="Q8" s="126"/>
      <c r="R8" s="125" t="s">
        <v>7</v>
      </c>
      <c r="S8" s="126"/>
      <c r="T8" s="126"/>
      <c r="U8" s="125" t="s">
        <v>9</v>
      </c>
      <c r="V8" s="126"/>
      <c r="W8" s="126"/>
      <c r="X8" s="70" t="s">
        <v>97</v>
      </c>
      <c r="Y8" s="82"/>
      <c r="Z8" s="82"/>
      <c r="AA8" s="70" t="s">
        <v>11</v>
      </c>
      <c r="AB8" s="82"/>
      <c r="AC8" s="82"/>
      <c r="AD8" s="70" t="s">
        <v>11</v>
      </c>
      <c r="AE8" s="82"/>
      <c r="AF8" s="82"/>
      <c r="AG8" s="46"/>
      <c r="AH8" s="118"/>
      <c r="AI8" s="118"/>
      <c r="AJ8" s="118"/>
      <c r="AK8" s="118"/>
    </row>
    <row r="9" spans="5:37" ht="15" thickBot="1">
      <c r="E9" s="107">
        <f>IF(N7&lt;&gt;"",SUM(J9,M9,P9,S9,V9,Y9,AB9,AE9),"")</f>
      </c>
      <c r="F9" s="120"/>
      <c r="H9" s="42" t="s">
        <v>94</v>
      </c>
      <c r="J9" s="16">
        <f>IF(N7&lt;&gt;"",ROUNDUP(Feuil1!$F$2/2,0),"")</f>
      </c>
      <c r="M9" s="48">
        <f>IF(N7&lt;&gt;0,LOOKUP(N7,arm!$A:$A,arm!$B:$B),"")</f>
      </c>
      <c r="P9" s="3"/>
      <c r="S9" s="16">
        <f>IF(N7&lt;&gt;0,Feuil1!$L$9,"")</f>
      </c>
      <c r="V9" s="3"/>
      <c r="Y9" s="48">
        <f>IF($N$7&lt;&gt;0,LOOKUP($N$7,arm!$A:$A,arm!$L:$L),"")</f>
      </c>
      <c r="AB9" s="3"/>
      <c r="AE9" s="3"/>
      <c r="AH9" s="118"/>
      <c r="AI9" s="118"/>
      <c r="AJ9" s="118"/>
      <c r="AK9" s="118"/>
    </row>
    <row r="10" spans="2:37" s="44" customFormat="1" ht="15.75" customHeight="1" thickBot="1">
      <c r="B10" s="43"/>
      <c r="E10" s="70" t="s">
        <v>95</v>
      </c>
      <c r="F10" s="70"/>
      <c r="G10" s="70"/>
      <c r="I10" s="70" t="s">
        <v>106</v>
      </c>
      <c r="J10" s="70"/>
      <c r="K10" s="70"/>
      <c r="L10" s="70"/>
      <c r="M10" s="70"/>
      <c r="N10" s="70"/>
      <c r="O10" s="125" t="s">
        <v>70</v>
      </c>
      <c r="P10" s="126"/>
      <c r="Q10" s="126"/>
      <c r="R10" s="125" t="s">
        <v>7</v>
      </c>
      <c r="S10" s="126"/>
      <c r="T10" s="126"/>
      <c r="U10" s="125" t="s">
        <v>9</v>
      </c>
      <c r="V10" s="126"/>
      <c r="W10" s="126"/>
      <c r="X10" s="70" t="s">
        <v>97</v>
      </c>
      <c r="Y10" s="82"/>
      <c r="Z10" s="82"/>
      <c r="AA10" s="70" t="s">
        <v>11</v>
      </c>
      <c r="AB10" s="82"/>
      <c r="AC10" s="82"/>
      <c r="AD10" s="70" t="s">
        <v>11</v>
      </c>
      <c r="AE10" s="82"/>
      <c r="AF10" s="82"/>
      <c r="AG10" s="46"/>
      <c r="AH10" s="118"/>
      <c r="AI10" s="118"/>
      <c r="AJ10" s="118"/>
      <c r="AK10" s="118"/>
    </row>
    <row r="11" spans="2:37" ht="15" thickBot="1">
      <c r="B11" s="49">
        <f>J11</f>
      </c>
      <c r="C11" s="50" t="s">
        <v>226</v>
      </c>
      <c r="D11" s="51">
        <f>M11</f>
      </c>
      <c r="E11" s="52" t="s">
        <v>229</v>
      </c>
      <c r="F11" s="53">
        <f>IF(N7&lt;&gt;0,S11+V11+Y11+AB11+AE11,"")</f>
      </c>
      <c r="H11" s="42" t="s">
        <v>100</v>
      </c>
      <c r="J11" s="48">
        <f>IF(N7&lt;&gt;0,LOOKUP(N7,arm!$A:$A,arm!$C:$C),"")</f>
      </c>
      <c r="K11" s="119" t="s">
        <v>226</v>
      </c>
      <c r="L11" s="119"/>
      <c r="M11" s="119">
        <f>IF(N7&lt;&gt;"",LOOKUP(N7,arm!A:A,arm!E:E),"")</f>
      </c>
      <c r="N11" s="120"/>
      <c r="O11" s="6"/>
      <c r="P11" s="48">
        <f>IF(N7&lt;&gt;0,LOOKUP(N7,arm!$A:$A,arm!$I:$I),"")</f>
      </c>
      <c r="S11" s="16">
        <f>IF(N7&lt;&gt;0,Feuil1!$L$9,"")</f>
      </c>
      <c r="V11" s="3"/>
      <c r="Y11" s="48">
        <f>IF($N$7&lt;&gt;0,LOOKUP($N$7,arm!$A:$A,arm!$L:$L),"")</f>
      </c>
      <c r="AB11" s="3"/>
      <c r="AE11" s="3"/>
      <c r="AH11" s="118"/>
      <c r="AI11" s="118"/>
      <c r="AJ11" s="118"/>
      <c r="AK11" s="118"/>
    </row>
    <row r="12" spans="14:44" ht="14.25"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81" t="s">
        <v>98</v>
      </c>
      <c r="AA12" s="81"/>
      <c r="AB12" s="81"/>
      <c r="AC12" s="81"/>
      <c r="AD12" s="81"/>
      <c r="AE12" s="81"/>
      <c r="AF12" s="81"/>
      <c r="AG12" s="47"/>
      <c r="AH12" s="118"/>
      <c r="AI12" s="118"/>
      <c r="AJ12" s="118"/>
      <c r="AK12" s="118"/>
      <c r="AL12" s="47"/>
      <c r="AM12" s="47"/>
      <c r="AN12" s="47"/>
      <c r="AO12" s="47"/>
      <c r="AP12" s="47"/>
      <c r="AQ12" s="47"/>
      <c r="AR12" s="47"/>
    </row>
    <row r="13" spans="2:37" s="44" customFormat="1" ht="13.5" thickBot="1">
      <c r="B13" s="43"/>
      <c r="E13" s="70" t="s">
        <v>95</v>
      </c>
      <c r="F13" s="70"/>
      <c r="G13" s="70"/>
      <c r="I13" s="70" t="s">
        <v>5</v>
      </c>
      <c r="J13" s="82"/>
      <c r="K13" s="82"/>
      <c r="L13" s="125" t="s">
        <v>96</v>
      </c>
      <c r="M13" s="126"/>
      <c r="N13" s="126"/>
      <c r="O13" s="125" t="s">
        <v>8</v>
      </c>
      <c r="P13" s="126"/>
      <c r="Q13" s="126"/>
      <c r="R13" s="125" t="s">
        <v>7</v>
      </c>
      <c r="S13" s="126"/>
      <c r="T13" s="126"/>
      <c r="U13" s="125" t="s">
        <v>9</v>
      </c>
      <c r="V13" s="126"/>
      <c r="W13" s="126"/>
      <c r="X13" s="70" t="s">
        <v>97</v>
      </c>
      <c r="Y13" s="82"/>
      <c r="Z13" s="82"/>
      <c r="AA13" s="70" t="s">
        <v>11</v>
      </c>
      <c r="AB13" s="82"/>
      <c r="AC13" s="82"/>
      <c r="AD13" s="70" t="s">
        <v>11</v>
      </c>
      <c r="AE13" s="82"/>
      <c r="AF13" s="82"/>
      <c r="AG13" s="46"/>
      <c r="AH13" s="118"/>
      <c r="AI13" s="118"/>
      <c r="AJ13" s="118"/>
      <c r="AK13" s="118"/>
    </row>
    <row r="14" spans="5:37" ht="15" thickBot="1">
      <c r="E14" s="107">
        <f>IF(N12&lt;&gt;"",SUM(J14,M14,P14,S14,V14,Y14,AB14,AE14),"")</f>
      </c>
      <c r="F14" s="120"/>
      <c r="H14" s="42" t="s">
        <v>94</v>
      </c>
      <c r="J14" s="16">
        <f>IF(N12&lt;&gt;"",ROUNDUP(Feuil1!$F$2/2,0),"")</f>
      </c>
      <c r="M14" s="48">
        <f>IF(N12&lt;&gt;0,LOOKUP(N12,arm!$A:$A,arm!$B:$B),"")</f>
      </c>
      <c r="P14" s="3"/>
      <c r="S14" s="16">
        <f>IF(N12&lt;&gt;0,Feuil1!$L$13,"")</f>
      </c>
      <c r="V14" s="3"/>
      <c r="Y14" s="48">
        <f>IF($N$12&lt;&gt;0,LOOKUP($N$12,arm!$A:$A,arm!$L:$L),"")</f>
      </c>
      <c r="AB14" s="3"/>
      <c r="AE14" s="3"/>
      <c r="AH14" s="118"/>
      <c r="AI14" s="118"/>
      <c r="AJ14" s="118"/>
      <c r="AK14" s="118"/>
    </row>
    <row r="15" spans="2:37" s="44" customFormat="1" ht="15.75" customHeight="1" thickBot="1">
      <c r="B15" s="43"/>
      <c r="E15" s="70" t="s">
        <v>95</v>
      </c>
      <c r="F15" s="70"/>
      <c r="G15" s="70"/>
      <c r="I15" s="70" t="s">
        <v>106</v>
      </c>
      <c r="J15" s="70"/>
      <c r="K15" s="70"/>
      <c r="L15" s="70"/>
      <c r="M15" s="70"/>
      <c r="N15" s="70"/>
      <c r="O15" s="125" t="s">
        <v>70</v>
      </c>
      <c r="P15" s="126"/>
      <c r="Q15" s="126"/>
      <c r="R15" s="125" t="s">
        <v>7</v>
      </c>
      <c r="S15" s="126"/>
      <c r="T15" s="126"/>
      <c r="U15" s="125" t="s">
        <v>9</v>
      </c>
      <c r="V15" s="126"/>
      <c r="W15" s="126"/>
      <c r="X15" s="70" t="s">
        <v>97</v>
      </c>
      <c r="Y15" s="82"/>
      <c r="Z15" s="82"/>
      <c r="AA15" s="70" t="s">
        <v>11</v>
      </c>
      <c r="AB15" s="82"/>
      <c r="AC15" s="82"/>
      <c r="AD15" s="70" t="s">
        <v>11</v>
      </c>
      <c r="AE15" s="82"/>
      <c r="AF15" s="82"/>
      <c r="AG15" s="46"/>
      <c r="AH15" s="118"/>
      <c r="AI15" s="118"/>
      <c r="AJ15" s="118"/>
      <c r="AK15" s="118"/>
    </row>
    <row r="16" spans="2:37" ht="15" thickBot="1">
      <c r="B16" s="49">
        <f>J16</f>
      </c>
      <c r="C16" s="50" t="s">
        <v>226</v>
      </c>
      <c r="D16" s="51">
        <f>M16</f>
      </c>
      <c r="E16" s="52" t="s">
        <v>229</v>
      </c>
      <c r="F16" s="53">
        <f>IF(N12&lt;&gt;0,S16+V16+Y16+AB16+AE16,"")</f>
      </c>
      <c r="H16" s="42" t="s">
        <v>100</v>
      </c>
      <c r="J16" s="48">
        <f>IF(N12&lt;&gt;0,LOOKUP(N12,arm!$A:$A,arm!$C:$C),"")</f>
      </c>
      <c r="K16" s="119" t="s">
        <v>226</v>
      </c>
      <c r="L16" s="119"/>
      <c r="M16" s="119">
        <f>IF(N12&lt;&gt;"",LOOKUP(N12,arm!A:A,arm!E:E),"")</f>
      </c>
      <c r="N16" s="120"/>
      <c r="O16" s="6"/>
      <c r="P16" s="48">
        <f>IF(N12&lt;&gt;0,LOOKUP(N12,arm!$A:$A,arm!$I:$I),"")</f>
      </c>
      <c r="S16" s="16">
        <f>IF(N12&lt;&gt;0,Feuil1!$L$13,"")</f>
      </c>
      <c r="V16" s="3"/>
      <c r="Y16" s="48">
        <f>IF($N$7&lt;&gt;0,LOOKUP($N$7,arm!$A:$A,arm!$L:$L),"")</f>
      </c>
      <c r="AB16" s="3"/>
      <c r="AE16" s="3"/>
      <c r="AH16" s="118"/>
      <c r="AI16" s="118"/>
      <c r="AJ16" s="118"/>
      <c r="AK16" s="118"/>
    </row>
    <row r="17" spans="34:37" ht="14.25">
      <c r="AH17" s="118"/>
      <c r="AI17" s="118"/>
      <c r="AJ17" s="118"/>
      <c r="AK17" s="118"/>
    </row>
    <row r="18" spans="2:37" ht="14.25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H18" s="118"/>
      <c r="AI18" s="118"/>
      <c r="AJ18" s="118"/>
      <c r="AK18" s="118"/>
    </row>
    <row r="19" spans="2:37" ht="14.25"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H19" s="118"/>
      <c r="AI19" s="118"/>
      <c r="AJ19" s="118"/>
      <c r="AK19" s="118"/>
    </row>
    <row r="20" spans="2:37" ht="14.25"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H20" s="118"/>
      <c r="AI20" s="118"/>
      <c r="AJ20" s="118"/>
      <c r="AK20" s="118"/>
    </row>
    <row r="21" spans="2:37" ht="14.25"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H21" s="118"/>
      <c r="AI21" s="118"/>
      <c r="AJ21" s="118"/>
      <c r="AK21" s="118"/>
    </row>
    <row r="22" spans="2:37" ht="14.25"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H22" s="118"/>
      <c r="AI22" s="118"/>
      <c r="AJ22" s="118"/>
      <c r="AK22" s="118"/>
    </row>
    <row r="23" spans="2:37" ht="14.2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H23" s="118"/>
      <c r="AI23" s="118"/>
      <c r="AJ23" s="118"/>
      <c r="AK23" s="118"/>
    </row>
    <row r="24" spans="2:37" ht="14.2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H24" s="118"/>
      <c r="AI24" s="118"/>
      <c r="AJ24" s="118"/>
      <c r="AK24" s="118"/>
    </row>
    <row r="25" ht="14.25"/>
    <row r="26" spans="2:22" ht="14.2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P26" s="117"/>
      <c r="Q26" s="117"/>
      <c r="R26" s="117"/>
      <c r="S26" s="117"/>
      <c r="T26" s="117"/>
      <c r="U26" s="117"/>
      <c r="V26" s="117"/>
    </row>
    <row r="27" spans="2:31" ht="14.25">
      <c r="B27" s="123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P27" s="117"/>
      <c r="Q27" s="117"/>
      <c r="R27" s="117"/>
      <c r="S27" s="117"/>
      <c r="T27" s="117"/>
      <c r="U27" s="117"/>
      <c r="V27" s="117"/>
      <c r="Y27" s="70"/>
      <c r="Z27" s="70"/>
      <c r="AA27" s="70"/>
      <c r="AB27" s="70"/>
      <c r="AC27" s="70"/>
      <c r="AD27" s="70"/>
      <c r="AE27" s="70"/>
    </row>
    <row r="28" spans="2:22" ht="14.2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62"/>
      <c r="R28" s="62"/>
      <c r="S28" s="62"/>
      <c r="T28" s="62"/>
      <c r="U28" s="62"/>
      <c r="V28" s="62"/>
    </row>
    <row r="29" spans="2:22" ht="14.2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P29" s="117"/>
      <c r="Q29" s="117"/>
      <c r="R29" s="117"/>
      <c r="S29" s="117"/>
      <c r="T29" s="117"/>
      <c r="U29" s="117"/>
      <c r="V29" s="117"/>
    </row>
    <row r="30" spans="2:22" ht="14.2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P30" s="117"/>
      <c r="Q30" s="117"/>
      <c r="R30" s="117"/>
      <c r="S30" s="117"/>
      <c r="T30" s="117"/>
      <c r="U30" s="117"/>
      <c r="V30" s="117"/>
    </row>
    <row r="31" spans="2:22" ht="14.25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P31" s="117"/>
      <c r="Q31" s="117"/>
      <c r="R31" s="117"/>
      <c r="S31" s="117"/>
      <c r="T31" s="117"/>
      <c r="U31" s="117"/>
      <c r="V31" s="117"/>
    </row>
    <row r="32" spans="2:22" ht="14.25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P32" s="117"/>
      <c r="Q32" s="117"/>
      <c r="R32" s="117"/>
      <c r="S32" s="117"/>
      <c r="T32" s="117"/>
      <c r="U32" s="117"/>
      <c r="V32" s="117"/>
    </row>
    <row r="33" spans="2:22" ht="14.2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P33" s="117"/>
      <c r="Q33" s="117"/>
      <c r="R33" s="117"/>
      <c r="S33" s="117"/>
      <c r="T33" s="117"/>
      <c r="U33" s="117"/>
      <c r="V33" s="117"/>
    </row>
  </sheetData>
  <sheetProtection/>
  <mergeCells count="118">
    <mergeCell ref="P31:V31"/>
    <mergeCell ref="P32:V32"/>
    <mergeCell ref="P33:V33"/>
    <mergeCell ref="B28:P28"/>
    <mergeCell ref="Y27:AE27"/>
    <mergeCell ref="AH2:AM2"/>
    <mergeCell ref="AH3:AL3"/>
    <mergeCell ref="P26:V26"/>
    <mergeCell ref="AH4:AK4"/>
    <mergeCell ref="AH5:AK5"/>
    <mergeCell ref="AH6:AK6"/>
    <mergeCell ref="AH7:AK7"/>
    <mergeCell ref="AH8:AK8"/>
    <mergeCell ref="AH9:AK9"/>
    <mergeCell ref="AH10:AK10"/>
    <mergeCell ref="AH11:AK11"/>
    <mergeCell ref="Z2:AF2"/>
    <mergeCell ref="N2:Y2"/>
    <mergeCell ref="X8:Z8"/>
    <mergeCell ref="AA13:AC13"/>
    <mergeCell ref="AD13:AF13"/>
    <mergeCell ref="X15:Z15"/>
    <mergeCell ref="AA15:AC15"/>
    <mergeCell ref="AD15:AF15"/>
    <mergeCell ref="AH12:AK12"/>
    <mergeCell ref="AH13:AK13"/>
    <mergeCell ref="AH14:AK14"/>
    <mergeCell ref="B20:N20"/>
    <mergeCell ref="E3:G3"/>
    <mergeCell ref="I3:K3"/>
    <mergeCell ref="U3:W3"/>
    <mergeCell ref="X3:Z3"/>
    <mergeCell ref="AA3:AC3"/>
    <mergeCell ref="AD3:AF3"/>
    <mergeCell ref="Z12:AF12"/>
    <mergeCell ref="AA10:AC10"/>
    <mergeCell ref="AD10:AF10"/>
    <mergeCell ref="O3:Q3"/>
    <mergeCell ref="L3:N3"/>
    <mergeCell ref="K6:L6"/>
    <mergeCell ref="K11:L11"/>
    <mergeCell ref="R3:T3"/>
    <mergeCell ref="N7:Y7"/>
    <mergeCell ref="AA8:AC8"/>
    <mergeCell ref="AD8:AF8"/>
    <mergeCell ref="Z7:AF7"/>
    <mergeCell ref="O8:Q8"/>
    <mergeCell ref="AA5:AC5"/>
    <mergeCell ref="AD5:AF5"/>
    <mergeCell ref="I5:N5"/>
    <mergeCell ref="E4:F4"/>
    <mergeCell ref="N12:Y12"/>
    <mergeCell ref="E5:G5"/>
    <mergeCell ref="I8:K8"/>
    <mergeCell ref="L8:N8"/>
    <mergeCell ref="E8:G8"/>
    <mergeCell ref="I10:N10"/>
    <mergeCell ref="O5:Q5"/>
    <mergeCell ref="R5:T5"/>
    <mergeCell ref="U5:W5"/>
    <mergeCell ref="X5:Z5"/>
    <mergeCell ref="R8:T8"/>
    <mergeCell ref="U8:W8"/>
    <mergeCell ref="E9:F9"/>
    <mergeCell ref="M6:N6"/>
    <mergeCell ref="M11:N11"/>
    <mergeCell ref="R13:T13"/>
    <mergeCell ref="O15:Q15"/>
    <mergeCell ref="R15:T15"/>
    <mergeCell ref="I15:N15"/>
    <mergeCell ref="U15:W15"/>
    <mergeCell ref="O10:Q10"/>
    <mergeCell ref="R10:T10"/>
    <mergeCell ref="U10:W10"/>
    <mergeCell ref="I13:K13"/>
    <mergeCell ref="L13:N13"/>
    <mergeCell ref="O13:Q13"/>
    <mergeCell ref="U13:W13"/>
    <mergeCell ref="X13:Z13"/>
    <mergeCell ref="E14:F14"/>
    <mergeCell ref="E13:G13"/>
    <mergeCell ref="E15:G15"/>
    <mergeCell ref="E10:G10"/>
    <mergeCell ref="X10:Z10"/>
    <mergeCell ref="B33:N33"/>
    <mergeCell ref="P18:AF18"/>
    <mergeCell ref="P19:AF19"/>
    <mergeCell ref="P20:AF20"/>
    <mergeCell ref="P21:AF21"/>
    <mergeCell ref="P22:AF22"/>
    <mergeCell ref="P23:AF23"/>
    <mergeCell ref="P24:AF24"/>
    <mergeCell ref="B29:N29"/>
    <mergeCell ref="B30:N30"/>
    <mergeCell ref="B31:N31"/>
    <mergeCell ref="B32:N32"/>
    <mergeCell ref="B23:N23"/>
    <mergeCell ref="B24:N24"/>
    <mergeCell ref="B26:N26"/>
    <mergeCell ref="B27:N27"/>
    <mergeCell ref="B18:N18"/>
    <mergeCell ref="B19:N19"/>
    <mergeCell ref="B22:N22"/>
    <mergeCell ref="P27:V27"/>
    <mergeCell ref="P29:V29"/>
    <mergeCell ref="P30:V30"/>
    <mergeCell ref="AH24:AK2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K16:L16"/>
    <mergeCell ref="M16:N1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view="pageLayout" workbookViewId="0" topLeftCell="A1">
      <selection activeCell="B2" sqref="B2:F2"/>
    </sheetView>
  </sheetViews>
  <sheetFormatPr defaultColWidth="11.421875" defaultRowHeight="15"/>
  <cols>
    <col min="1" max="1" width="9.140625" style="54" bestFit="1" customWidth="1"/>
    <col min="2" max="5" width="11.421875" style="54" customWidth="1"/>
    <col min="6" max="6" width="6.140625" style="54" customWidth="1"/>
    <col min="7" max="7" width="0.71875" style="54" customWidth="1"/>
    <col min="8" max="8" width="8.57421875" style="54" bestFit="1" customWidth="1"/>
    <col min="9" max="16384" width="11.421875" style="54" customWidth="1"/>
  </cols>
  <sheetData>
    <row r="1" spans="8:13" ht="11.25">
      <c r="H1" s="54" t="s">
        <v>232</v>
      </c>
      <c r="I1" s="132"/>
      <c r="J1" s="132"/>
      <c r="K1" s="132"/>
      <c r="L1" s="132"/>
      <c r="M1" s="132"/>
    </row>
    <row r="2" spans="1:13" ht="11.25">
      <c r="A2" s="54" t="s">
        <v>230</v>
      </c>
      <c r="B2" s="136"/>
      <c r="C2" s="136"/>
      <c r="D2" s="136"/>
      <c r="E2" s="136"/>
      <c r="F2" s="136"/>
      <c r="H2" s="129"/>
      <c r="I2" s="129"/>
      <c r="J2" s="129"/>
      <c r="K2" s="129"/>
      <c r="L2" s="129"/>
      <c r="M2" s="129"/>
    </row>
    <row r="3" spans="1:13" ht="11.25">
      <c r="A3" s="133"/>
      <c r="B3" s="133"/>
      <c r="C3" s="133"/>
      <c r="D3" s="133"/>
      <c r="E3" s="133"/>
      <c r="F3" s="133"/>
      <c r="H3" s="129"/>
      <c r="I3" s="129"/>
      <c r="J3" s="129"/>
      <c r="K3" s="129"/>
      <c r="L3" s="129"/>
      <c r="M3" s="129"/>
    </row>
    <row r="4" spans="1:13" ht="11.25">
      <c r="A4" s="129"/>
      <c r="B4" s="129"/>
      <c r="C4" s="129"/>
      <c r="D4" s="129"/>
      <c r="E4" s="129"/>
      <c r="F4" s="129"/>
      <c r="H4" s="54" t="s">
        <v>232</v>
      </c>
      <c r="I4" s="132"/>
      <c r="J4" s="132"/>
      <c r="K4" s="132"/>
      <c r="L4" s="132"/>
      <c r="M4" s="132"/>
    </row>
    <row r="5" spans="1:13" ht="11.25">
      <c r="A5" s="54" t="s">
        <v>230</v>
      </c>
      <c r="B5" s="132"/>
      <c r="C5" s="134"/>
      <c r="D5" s="134"/>
      <c r="E5" s="134"/>
      <c r="F5" s="134"/>
      <c r="H5" s="129"/>
      <c r="I5" s="129"/>
      <c r="J5" s="129"/>
      <c r="K5" s="129"/>
      <c r="L5" s="129"/>
      <c r="M5" s="129"/>
    </row>
    <row r="6" spans="1:13" ht="11.25">
      <c r="A6" s="129"/>
      <c r="B6" s="129"/>
      <c r="C6" s="129"/>
      <c r="D6" s="129"/>
      <c r="E6" s="129"/>
      <c r="F6" s="129"/>
      <c r="H6" s="129"/>
      <c r="I6" s="129"/>
      <c r="J6" s="129"/>
      <c r="K6" s="129"/>
      <c r="L6" s="129"/>
      <c r="M6" s="129"/>
    </row>
    <row r="7" spans="1:13" ht="11.25">
      <c r="A7" s="129"/>
      <c r="B7" s="129"/>
      <c r="C7" s="129"/>
      <c r="D7" s="129"/>
      <c r="E7" s="129"/>
      <c r="F7" s="129"/>
      <c r="H7" s="54" t="s">
        <v>232</v>
      </c>
      <c r="I7" s="135"/>
      <c r="J7" s="135"/>
      <c r="K7" s="135"/>
      <c r="L7" s="135"/>
      <c r="M7" s="135"/>
    </row>
    <row r="8" spans="1:13" ht="11.25">
      <c r="A8" s="54" t="s">
        <v>230</v>
      </c>
      <c r="B8" s="134"/>
      <c r="C8" s="129"/>
      <c r="D8" s="129"/>
      <c r="E8" s="129"/>
      <c r="F8" s="129"/>
      <c r="H8" s="129"/>
      <c r="I8" s="129"/>
      <c r="J8" s="129"/>
      <c r="K8" s="129"/>
      <c r="L8" s="129"/>
      <c r="M8" s="129"/>
    </row>
    <row r="9" spans="1:13" ht="11.25">
      <c r="A9" s="129"/>
      <c r="B9" s="129"/>
      <c r="C9" s="129"/>
      <c r="D9" s="129"/>
      <c r="E9" s="129"/>
      <c r="F9" s="129"/>
      <c r="H9" s="129"/>
      <c r="I9" s="129"/>
      <c r="J9" s="129"/>
      <c r="K9" s="129"/>
      <c r="L9" s="129"/>
      <c r="M9" s="129"/>
    </row>
    <row r="10" spans="1:13" ht="11.25">
      <c r="A10" s="129"/>
      <c r="B10" s="129"/>
      <c r="C10" s="129"/>
      <c r="D10" s="129"/>
      <c r="E10" s="129"/>
      <c r="F10" s="129"/>
      <c r="H10" s="54" t="s">
        <v>232</v>
      </c>
      <c r="I10" s="130"/>
      <c r="J10" s="130"/>
      <c r="K10" s="130"/>
      <c r="L10" s="130"/>
      <c r="M10" s="130"/>
    </row>
    <row r="11" spans="1:13" ht="11.25">
      <c r="A11" s="54" t="s">
        <v>230</v>
      </c>
      <c r="B11" s="132"/>
      <c r="C11" s="132"/>
      <c r="D11" s="132"/>
      <c r="E11" s="132"/>
      <c r="F11" s="132"/>
      <c r="H11" s="129"/>
      <c r="I11" s="129"/>
      <c r="J11" s="129"/>
      <c r="K11" s="129"/>
      <c r="L11" s="129"/>
      <c r="M11" s="129"/>
    </row>
    <row r="12" spans="1:13" ht="11.25">
      <c r="A12" s="129"/>
      <c r="B12" s="129"/>
      <c r="C12" s="129"/>
      <c r="D12" s="129"/>
      <c r="E12" s="129"/>
      <c r="F12" s="129"/>
      <c r="H12" s="129"/>
      <c r="I12" s="129"/>
      <c r="J12" s="129"/>
      <c r="K12" s="129"/>
      <c r="L12" s="129"/>
      <c r="M12" s="129"/>
    </row>
    <row r="13" spans="1:13" ht="11.25">
      <c r="A13" s="129"/>
      <c r="B13" s="129"/>
      <c r="C13" s="129"/>
      <c r="D13" s="129"/>
      <c r="E13" s="129"/>
      <c r="F13" s="129"/>
      <c r="H13" s="54" t="s">
        <v>232</v>
      </c>
      <c r="I13" s="129"/>
      <c r="J13" s="129"/>
      <c r="K13" s="129"/>
      <c r="L13" s="129"/>
      <c r="M13" s="129"/>
    </row>
    <row r="14" spans="1:13" ht="11.25">
      <c r="A14" s="54" t="s">
        <v>230</v>
      </c>
      <c r="B14" s="132"/>
      <c r="C14" s="132"/>
      <c r="D14" s="132"/>
      <c r="E14" s="132"/>
      <c r="F14" s="132"/>
      <c r="H14" s="129"/>
      <c r="I14" s="129"/>
      <c r="J14" s="129"/>
      <c r="K14" s="129"/>
      <c r="L14" s="129"/>
      <c r="M14" s="129"/>
    </row>
    <row r="15" spans="1:13" ht="11.25">
      <c r="A15" s="129"/>
      <c r="B15" s="129"/>
      <c r="C15" s="129"/>
      <c r="D15" s="129"/>
      <c r="E15" s="129"/>
      <c r="F15" s="129"/>
      <c r="H15" s="129"/>
      <c r="I15" s="129"/>
      <c r="J15" s="129"/>
      <c r="K15" s="129"/>
      <c r="L15" s="129"/>
      <c r="M15" s="129"/>
    </row>
    <row r="16" spans="1:13" ht="11.25">
      <c r="A16" s="129"/>
      <c r="B16" s="129"/>
      <c r="C16" s="129"/>
      <c r="D16" s="129"/>
      <c r="E16" s="129"/>
      <c r="F16" s="129"/>
      <c r="H16" s="54" t="s">
        <v>232</v>
      </c>
      <c r="I16" s="129"/>
      <c r="J16" s="129"/>
      <c r="K16" s="129"/>
      <c r="L16" s="129"/>
      <c r="M16" s="129"/>
    </row>
    <row r="17" spans="1:13" ht="11.25">
      <c r="A17" s="54" t="s">
        <v>230</v>
      </c>
      <c r="B17" s="130"/>
      <c r="C17" s="130"/>
      <c r="D17" s="130"/>
      <c r="E17" s="130"/>
      <c r="F17" s="130"/>
      <c r="H17" s="129"/>
      <c r="I17" s="129"/>
      <c r="J17" s="129"/>
      <c r="K17" s="129"/>
      <c r="L17" s="129"/>
      <c r="M17" s="129"/>
    </row>
    <row r="18" spans="1:13" ht="11.25">
      <c r="A18" s="129"/>
      <c r="B18" s="129"/>
      <c r="C18" s="129"/>
      <c r="D18" s="129"/>
      <c r="E18" s="129"/>
      <c r="F18" s="129"/>
      <c r="H18" s="129"/>
      <c r="I18" s="129"/>
      <c r="J18" s="129"/>
      <c r="K18" s="129"/>
      <c r="L18" s="129"/>
      <c r="M18" s="129"/>
    </row>
    <row r="19" spans="1:13" ht="11.25">
      <c r="A19" s="129"/>
      <c r="B19" s="129"/>
      <c r="C19" s="129"/>
      <c r="D19" s="129"/>
      <c r="E19" s="129"/>
      <c r="F19" s="129"/>
      <c r="H19" s="54" t="s">
        <v>232</v>
      </c>
      <c r="I19" s="129"/>
      <c r="J19" s="129"/>
      <c r="K19" s="129"/>
      <c r="L19" s="129"/>
      <c r="M19" s="129"/>
    </row>
    <row r="20" spans="1:13" ht="11.25">
      <c r="A20" s="54" t="s">
        <v>231</v>
      </c>
      <c r="B20" s="132"/>
      <c r="C20" s="132"/>
      <c r="D20" s="132"/>
      <c r="E20" s="132"/>
      <c r="F20" s="132"/>
      <c r="H20" s="129"/>
      <c r="I20" s="129"/>
      <c r="J20" s="129"/>
      <c r="K20" s="129"/>
      <c r="L20" s="129"/>
      <c r="M20" s="129"/>
    </row>
    <row r="21" spans="1:13" ht="11.25">
      <c r="A21" s="129"/>
      <c r="B21" s="129"/>
      <c r="C21" s="129"/>
      <c r="D21" s="129"/>
      <c r="E21" s="129"/>
      <c r="F21" s="129"/>
      <c r="H21" s="129"/>
      <c r="I21" s="129"/>
      <c r="J21" s="129"/>
      <c r="K21" s="129"/>
      <c r="L21" s="129"/>
      <c r="M21" s="129"/>
    </row>
    <row r="22" spans="1:13" ht="11.25">
      <c r="A22" s="129"/>
      <c r="B22" s="129"/>
      <c r="C22" s="129"/>
      <c r="D22" s="129"/>
      <c r="E22" s="129"/>
      <c r="F22" s="129"/>
      <c r="H22" s="54" t="s">
        <v>233</v>
      </c>
      <c r="I22" s="131"/>
      <c r="J22" s="131"/>
      <c r="K22" s="131"/>
      <c r="L22" s="131"/>
      <c r="M22" s="131"/>
    </row>
    <row r="23" spans="1:13" ht="11.25">
      <c r="A23" s="54" t="s">
        <v>231</v>
      </c>
      <c r="B23" s="132"/>
      <c r="C23" s="132"/>
      <c r="D23" s="132"/>
      <c r="E23" s="132"/>
      <c r="F23" s="132"/>
      <c r="H23" s="133"/>
      <c r="I23" s="133"/>
      <c r="J23" s="133"/>
      <c r="K23" s="133"/>
      <c r="L23" s="133"/>
      <c r="M23" s="133"/>
    </row>
    <row r="24" spans="1:13" ht="11.25">
      <c r="A24" s="129"/>
      <c r="B24" s="129"/>
      <c r="C24" s="129"/>
      <c r="D24" s="129"/>
      <c r="E24" s="129"/>
      <c r="F24" s="129"/>
      <c r="H24" s="133"/>
      <c r="I24" s="133"/>
      <c r="J24" s="133"/>
      <c r="K24" s="133"/>
      <c r="L24" s="133"/>
      <c r="M24" s="133"/>
    </row>
    <row r="25" spans="1:13" ht="11.25">
      <c r="A25" s="129"/>
      <c r="B25" s="129"/>
      <c r="C25" s="129"/>
      <c r="D25" s="129"/>
      <c r="E25" s="129"/>
      <c r="F25" s="129"/>
      <c r="H25" s="54" t="s">
        <v>233</v>
      </c>
      <c r="I25" s="130"/>
      <c r="J25" s="130"/>
      <c r="K25" s="130"/>
      <c r="L25" s="130"/>
      <c r="M25" s="130"/>
    </row>
    <row r="26" spans="1:13" ht="11.25">
      <c r="A26" s="54" t="s">
        <v>231</v>
      </c>
      <c r="B26" s="131"/>
      <c r="C26" s="129"/>
      <c r="D26" s="129"/>
      <c r="E26" s="129"/>
      <c r="F26" s="129"/>
      <c r="H26" s="129"/>
      <c r="I26" s="129"/>
      <c r="J26" s="129"/>
      <c r="K26" s="129"/>
      <c r="L26" s="129"/>
      <c r="M26" s="129"/>
    </row>
    <row r="27" spans="1:13" ht="11.25">
      <c r="A27" s="129"/>
      <c r="B27" s="129"/>
      <c r="C27" s="129"/>
      <c r="D27" s="129"/>
      <c r="E27" s="129"/>
      <c r="F27" s="129"/>
      <c r="H27" s="129"/>
      <c r="I27" s="129"/>
      <c r="J27" s="129"/>
      <c r="K27" s="129"/>
      <c r="L27" s="129"/>
      <c r="M27" s="129"/>
    </row>
    <row r="28" spans="1:13" ht="11.25">
      <c r="A28" s="129"/>
      <c r="B28" s="129"/>
      <c r="C28" s="129"/>
      <c r="D28" s="129"/>
      <c r="E28" s="129"/>
      <c r="F28" s="129"/>
      <c r="H28" s="54" t="s">
        <v>233</v>
      </c>
      <c r="I28" s="129"/>
      <c r="J28" s="129"/>
      <c r="K28" s="129"/>
      <c r="L28" s="129"/>
      <c r="M28" s="129"/>
    </row>
    <row r="29" spans="1:13" ht="11.25">
      <c r="A29" s="54" t="s">
        <v>231</v>
      </c>
      <c r="B29" s="130"/>
      <c r="C29" s="130"/>
      <c r="D29" s="130"/>
      <c r="E29" s="130"/>
      <c r="F29" s="130"/>
      <c r="H29" s="129"/>
      <c r="I29" s="129"/>
      <c r="J29" s="129"/>
      <c r="K29" s="129"/>
      <c r="L29" s="129"/>
      <c r="M29" s="129"/>
    </row>
    <row r="30" spans="1:13" ht="11.25">
      <c r="A30" s="129"/>
      <c r="B30" s="129"/>
      <c r="C30" s="129"/>
      <c r="D30" s="129"/>
      <c r="E30" s="129"/>
      <c r="F30" s="129"/>
      <c r="H30" s="129"/>
      <c r="I30" s="129"/>
      <c r="J30" s="129"/>
      <c r="K30" s="129"/>
      <c r="L30" s="129"/>
      <c r="M30" s="129"/>
    </row>
    <row r="31" spans="1:13" ht="11.25">
      <c r="A31" s="129"/>
      <c r="B31" s="129"/>
      <c r="C31" s="129"/>
      <c r="D31" s="129"/>
      <c r="E31" s="129"/>
      <c r="F31" s="129"/>
      <c r="H31" s="54" t="s">
        <v>233</v>
      </c>
      <c r="I31" s="129"/>
      <c r="J31" s="129"/>
      <c r="K31" s="129"/>
      <c r="L31" s="129"/>
      <c r="M31" s="129"/>
    </row>
    <row r="32" spans="1:13" ht="11.25">
      <c r="A32" s="54" t="s">
        <v>231</v>
      </c>
      <c r="B32" s="130"/>
      <c r="C32" s="130"/>
      <c r="D32" s="130"/>
      <c r="E32" s="130"/>
      <c r="F32" s="130"/>
      <c r="H32" s="129"/>
      <c r="I32" s="129"/>
      <c r="J32" s="129"/>
      <c r="K32" s="129"/>
      <c r="L32" s="129"/>
      <c r="M32" s="129"/>
    </row>
    <row r="33" spans="1:13" ht="11.25">
      <c r="A33" s="129"/>
      <c r="B33" s="129"/>
      <c r="C33" s="129"/>
      <c r="D33" s="129"/>
      <c r="E33" s="129"/>
      <c r="F33" s="129"/>
      <c r="H33" s="129"/>
      <c r="I33" s="129"/>
      <c r="J33" s="129"/>
      <c r="K33" s="129"/>
      <c r="L33" s="129"/>
      <c r="M33" s="129"/>
    </row>
    <row r="34" spans="1:13" ht="11.25">
      <c r="A34" s="129"/>
      <c r="B34" s="129"/>
      <c r="C34" s="129"/>
      <c r="D34" s="129"/>
      <c r="E34" s="129"/>
      <c r="F34" s="129"/>
      <c r="H34" s="54" t="s">
        <v>233</v>
      </c>
      <c r="I34" s="129"/>
      <c r="J34" s="129"/>
      <c r="K34" s="129"/>
      <c r="L34" s="129"/>
      <c r="M34" s="129"/>
    </row>
    <row r="35" spans="1:13" ht="11.25">
      <c r="A35" s="54" t="s">
        <v>231</v>
      </c>
      <c r="B35" s="130"/>
      <c r="C35" s="130"/>
      <c r="D35" s="130"/>
      <c r="E35" s="130"/>
      <c r="F35" s="130"/>
      <c r="H35" s="129"/>
      <c r="I35" s="129"/>
      <c r="J35" s="129"/>
      <c r="K35" s="129"/>
      <c r="L35" s="129"/>
      <c r="M35" s="129"/>
    </row>
    <row r="36" spans="1:13" ht="11.25">
      <c r="A36" s="129"/>
      <c r="B36" s="129"/>
      <c r="C36" s="129"/>
      <c r="D36" s="129"/>
      <c r="E36" s="129"/>
      <c r="F36" s="129"/>
      <c r="H36" s="129"/>
      <c r="I36" s="129"/>
      <c r="J36" s="129"/>
      <c r="K36" s="129"/>
      <c r="L36" s="129"/>
      <c r="M36" s="129"/>
    </row>
    <row r="37" spans="1:13" ht="11.25">
      <c r="A37" s="129"/>
      <c r="B37" s="129"/>
      <c r="C37" s="129"/>
      <c r="D37" s="129"/>
      <c r="E37" s="129"/>
      <c r="F37" s="129"/>
      <c r="H37" s="54" t="s">
        <v>233</v>
      </c>
      <c r="I37" s="129"/>
      <c r="J37" s="129"/>
      <c r="K37" s="129"/>
      <c r="L37" s="129"/>
      <c r="M37" s="129"/>
    </row>
    <row r="38" spans="1:13" ht="11.25">
      <c r="A38" s="54" t="s">
        <v>231</v>
      </c>
      <c r="B38" s="129"/>
      <c r="C38" s="129"/>
      <c r="D38" s="129"/>
      <c r="E38" s="129"/>
      <c r="F38" s="129"/>
      <c r="H38" s="129"/>
      <c r="I38" s="129"/>
      <c r="J38" s="129"/>
      <c r="K38" s="129"/>
      <c r="L38" s="129"/>
      <c r="M38" s="129"/>
    </row>
    <row r="39" spans="1:13" ht="11.25">
      <c r="A39" s="129"/>
      <c r="B39" s="129"/>
      <c r="C39" s="129"/>
      <c r="D39" s="129"/>
      <c r="E39" s="129"/>
      <c r="F39" s="129"/>
      <c r="H39" s="129"/>
      <c r="I39" s="129"/>
      <c r="J39" s="129"/>
      <c r="K39" s="129"/>
      <c r="L39" s="129"/>
      <c r="M39" s="129"/>
    </row>
    <row r="40" spans="1:13" ht="11.25">
      <c r="A40" s="129"/>
      <c r="B40" s="129"/>
      <c r="C40" s="129"/>
      <c r="D40" s="129"/>
      <c r="E40" s="129"/>
      <c r="F40" s="129"/>
      <c r="H40" s="54" t="s">
        <v>233</v>
      </c>
      <c r="I40" s="129"/>
      <c r="J40" s="129"/>
      <c r="K40" s="129"/>
      <c r="L40" s="129"/>
      <c r="M40" s="129"/>
    </row>
    <row r="41" spans="1:13" ht="11.25">
      <c r="A41" s="54" t="s">
        <v>231</v>
      </c>
      <c r="B41" s="129"/>
      <c r="C41" s="129"/>
      <c r="D41" s="129"/>
      <c r="E41" s="129"/>
      <c r="F41" s="129"/>
      <c r="H41" s="129"/>
      <c r="I41" s="129"/>
      <c r="J41" s="129"/>
      <c r="K41" s="129"/>
      <c r="L41" s="129"/>
      <c r="M41" s="129"/>
    </row>
    <row r="42" spans="1:13" ht="11.25">
      <c r="A42" s="129"/>
      <c r="B42" s="129"/>
      <c r="C42" s="129"/>
      <c r="D42" s="129"/>
      <c r="E42" s="129"/>
      <c r="F42" s="129"/>
      <c r="H42" s="129"/>
      <c r="I42" s="129"/>
      <c r="J42" s="129"/>
      <c r="K42" s="129"/>
      <c r="L42" s="129"/>
      <c r="M42" s="129"/>
    </row>
    <row r="43" spans="1:13" ht="11.25">
      <c r="A43" s="129"/>
      <c r="B43" s="129"/>
      <c r="C43" s="129"/>
      <c r="D43" s="129"/>
      <c r="E43" s="129"/>
      <c r="F43" s="129"/>
      <c r="H43" s="54" t="s">
        <v>233</v>
      </c>
      <c r="I43" s="129"/>
      <c r="J43" s="129"/>
      <c r="K43" s="129"/>
      <c r="L43" s="129"/>
      <c r="M43" s="129"/>
    </row>
    <row r="44" spans="1:13" ht="11.25">
      <c r="A44" s="54" t="s">
        <v>231</v>
      </c>
      <c r="B44" s="129"/>
      <c r="C44" s="129"/>
      <c r="D44" s="129"/>
      <c r="E44" s="129"/>
      <c r="F44" s="129"/>
      <c r="H44" s="129"/>
      <c r="I44" s="129"/>
      <c r="J44" s="129"/>
      <c r="K44" s="129"/>
      <c r="L44" s="129"/>
      <c r="M44" s="129"/>
    </row>
    <row r="45" spans="1:13" ht="11.25">
      <c r="A45" s="129"/>
      <c r="B45" s="129"/>
      <c r="C45" s="129"/>
      <c r="D45" s="129"/>
      <c r="E45" s="129"/>
      <c r="F45" s="129"/>
      <c r="H45" s="129"/>
      <c r="I45" s="129"/>
      <c r="J45" s="129"/>
      <c r="K45" s="129"/>
      <c r="L45" s="129"/>
      <c r="M45" s="129"/>
    </row>
    <row r="46" spans="1:13" ht="11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1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1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1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1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1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1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1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1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1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1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1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1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1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1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1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1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1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1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1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1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1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1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1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1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1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1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1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1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11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1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1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1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1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1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1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1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1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1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11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</row>
    <row r="86" spans="1:13" ht="11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</row>
    <row r="87" spans="1:13" ht="11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11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1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1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</row>
  </sheetData>
  <sheetProtection/>
  <mergeCells count="89">
    <mergeCell ref="A4:F4"/>
    <mergeCell ref="I4:M4"/>
    <mergeCell ref="I1:M1"/>
    <mergeCell ref="B2:F2"/>
    <mergeCell ref="H2:M2"/>
    <mergeCell ref="A3:F3"/>
    <mergeCell ref="H3:M3"/>
    <mergeCell ref="B5:F5"/>
    <mergeCell ref="H5:M5"/>
    <mergeCell ref="A6:F6"/>
    <mergeCell ref="H6:M6"/>
    <mergeCell ref="A7:F7"/>
    <mergeCell ref="I7:M7"/>
    <mergeCell ref="B8:F8"/>
    <mergeCell ref="H8:M8"/>
    <mergeCell ref="A9:F9"/>
    <mergeCell ref="H9:M9"/>
    <mergeCell ref="A10:F10"/>
    <mergeCell ref="I10:M10"/>
    <mergeCell ref="B11:F11"/>
    <mergeCell ref="H11:M11"/>
    <mergeCell ref="A12:F12"/>
    <mergeCell ref="H12:M12"/>
    <mergeCell ref="A13:F13"/>
    <mergeCell ref="I13:M13"/>
    <mergeCell ref="B14:F14"/>
    <mergeCell ref="H14:M14"/>
    <mergeCell ref="A15:F15"/>
    <mergeCell ref="H15:M15"/>
    <mergeCell ref="A16:F16"/>
    <mergeCell ref="I16:M16"/>
    <mergeCell ref="B17:F17"/>
    <mergeCell ref="H17:M17"/>
    <mergeCell ref="A18:F18"/>
    <mergeCell ref="H18:M18"/>
    <mergeCell ref="A19:F19"/>
    <mergeCell ref="I19:M19"/>
    <mergeCell ref="B20:F20"/>
    <mergeCell ref="H20:M20"/>
    <mergeCell ref="A21:F21"/>
    <mergeCell ref="H21:M21"/>
    <mergeCell ref="A22:F22"/>
    <mergeCell ref="I22:M22"/>
    <mergeCell ref="B23:F23"/>
    <mergeCell ref="H23:M23"/>
    <mergeCell ref="A24:F24"/>
    <mergeCell ref="H24:M24"/>
    <mergeCell ref="A25:F25"/>
    <mergeCell ref="I25:M25"/>
    <mergeCell ref="B26:F26"/>
    <mergeCell ref="H26:M26"/>
    <mergeCell ref="A27:F27"/>
    <mergeCell ref="H27:M27"/>
    <mergeCell ref="A28:F28"/>
    <mergeCell ref="I28:M28"/>
    <mergeCell ref="B29:F29"/>
    <mergeCell ref="H29:M29"/>
    <mergeCell ref="A30:F30"/>
    <mergeCell ref="H30:M30"/>
    <mergeCell ref="A31:F31"/>
    <mergeCell ref="I31:M31"/>
    <mergeCell ref="B32:F32"/>
    <mergeCell ref="H32:M32"/>
    <mergeCell ref="A33:F33"/>
    <mergeCell ref="H33:M33"/>
    <mergeCell ref="A34:F34"/>
    <mergeCell ref="I34:M34"/>
    <mergeCell ref="B35:F35"/>
    <mergeCell ref="H35:M35"/>
    <mergeCell ref="A36:F36"/>
    <mergeCell ref="H36:M36"/>
    <mergeCell ref="A37:F37"/>
    <mergeCell ref="I37:M37"/>
    <mergeCell ref="B38:F38"/>
    <mergeCell ref="H38:M38"/>
    <mergeCell ref="A39:F39"/>
    <mergeCell ref="H39:M39"/>
    <mergeCell ref="A40:F40"/>
    <mergeCell ref="I40:M40"/>
    <mergeCell ref="B44:F44"/>
    <mergeCell ref="H44:M44"/>
    <mergeCell ref="A45:F45"/>
    <mergeCell ref="H45:M45"/>
    <mergeCell ref="B41:F41"/>
    <mergeCell ref="H41:M41"/>
    <mergeCell ref="A42:F42"/>
    <mergeCell ref="H42:M42"/>
    <mergeCell ref="A43:F43"/>
    <mergeCell ref="I43:M43"/>
  </mergeCells>
  <printOptions/>
  <pageMargins left="0.7" right="0.7" top="0.75" bottom="0.75" header="0.3" footer="0.3"/>
  <pageSetup horizontalDpi="600" verticalDpi="600" orientation="landscape" paperSize="9" r:id="rId2"/>
  <headerFooter>
    <oddFooter>&amp;C1 round= 1action simple +  1action de mouvement + 1action mineur + x action libre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view="pageLayout" workbookViewId="0" topLeftCell="A1">
      <selection activeCell="A4" sqref="A4:C4"/>
    </sheetView>
  </sheetViews>
  <sheetFormatPr defaultColWidth="11.28125" defaultRowHeight="15"/>
  <cols>
    <col min="1" max="3" width="11.28125" style="0" customWidth="1"/>
    <col min="4" max="4" width="4.140625" style="0" customWidth="1"/>
    <col min="5" max="7" width="11.28125" style="0" customWidth="1"/>
    <col min="8" max="8" width="4.00390625" style="0" customWidth="1"/>
    <col min="9" max="11" width="11.28125" style="0" customWidth="1"/>
    <col min="12" max="12" width="4.00390625" style="0" customWidth="1"/>
  </cols>
  <sheetData>
    <row r="2" spans="1:13" ht="15.75" thickBot="1">
      <c r="A2" s="139" t="s">
        <v>234</v>
      </c>
      <c r="B2" s="139"/>
      <c r="C2" s="139"/>
      <c r="D2" s="56" t="s">
        <v>70</v>
      </c>
      <c r="E2" s="139" t="s">
        <v>234</v>
      </c>
      <c r="F2" s="139"/>
      <c r="G2" s="139"/>
      <c r="H2" s="56" t="s">
        <v>70</v>
      </c>
      <c r="I2" s="139" t="s">
        <v>234</v>
      </c>
      <c r="J2" s="139"/>
      <c r="K2" s="139"/>
      <c r="L2" s="56" t="s">
        <v>70</v>
      </c>
      <c r="M2" s="55"/>
    </row>
    <row r="3" spans="1:12" ht="15.75" thickBot="1">
      <c r="A3" s="138" t="s">
        <v>120</v>
      </c>
      <c r="B3" s="138"/>
      <c r="C3" s="138"/>
      <c r="D3" s="57">
        <v>2</v>
      </c>
      <c r="E3" s="138"/>
      <c r="F3" s="138"/>
      <c r="G3" s="138"/>
      <c r="H3" s="57"/>
      <c r="I3" s="138"/>
      <c r="J3" s="138"/>
      <c r="K3" s="138"/>
      <c r="L3" s="57"/>
    </row>
    <row r="4" spans="1:12" ht="15.75" thickBot="1">
      <c r="A4" s="138"/>
      <c r="B4" s="138"/>
      <c r="C4" s="138"/>
      <c r="D4" s="57"/>
      <c r="E4" s="138"/>
      <c r="F4" s="138"/>
      <c r="G4" s="138"/>
      <c r="H4" s="57"/>
      <c r="I4" s="138"/>
      <c r="J4" s="138"/>
      <c r="K4" s="138"/>
      <c r="L4" s="57"/>
    </row>
    <row r="5" spans="1:12" ht="15.75" thickBot="1">
      <c r="A5" s="138"/>
      <c r="B5" s="138"/>
      <c r="C5" s="138"/>
      <c r="D5" s="57"/>
      <c r="E5" s="138"/>
      <c r="F5" s="138"/>
      <c r="G5" s="138"/>
      <c r="H5" s="57"/>
      <c r="I5" s="138"/>
      <c r="J5" s="138"/>
      <c r="K5" s="138"/>
      <c r="L5" s="57"/>
    </row>
    <row r="6" spans="1:12" ht="15.75" thickBot="1">
      <c r="A6" s="138"/>
      <c r="B6" s="138"/>
      <c r="C6" s="138"/>
      <c r="D6" s="57"/>
      <c r="E6" s="138"/>
      <c r="F6" s="138"/>
      <c r="G6" s="138"/>
      <c r="H6" s="57"/>
      <c r="I6" s="138"/>
      <c r="J6" s="138"/>
      <c r="K6" s="138"/>
      <c r="L6" s="57"/>
    </row>
    <row r="7" spans="1:12" ht="15.75" thickBot="1">
      <c r="A7" s="138"/>
      <c r="B7" s="138"/>
      <c r="C7" s="138"/>
      <c r="D7" s="57"/>
      <c r="E7" s="138"/>
      <c r="F7" s="138"/>
      <c r="G7" s="138"/>
      <c r="H7" s="57"/>
      <c r="I7" s="138"/>
      <c r="J7" s="138"/>
      <c r="K7" s="138"/>
      <c r="L7" s="57"/>
    </row>
    <row r="8" spans="1:12" ht="15.75" thickBot="1">
      <c r="A8" s="138"/>
      <c r="B8" s="138"/>
      <c r="C8" s="138"/>
      <c r="D8" s="57"/>
      <c r="E8" s="138"/>
      <c r="F8" s="138"/>
      <c r="G8" s="138"/>
      <c r="H8" s="57"/>
      <c r="I8" s="138"/>
      <c r="J8" s="138"/>
      <c r="K8" s="138"/>
      <c r="L8" s="57"/>
    </row>
    <row r="9" spans="1:12" ht="15.75" thickBot="1">
      <c r="A9" s="138"/>
      <c r="B9" s="138"/>
      <c r="C9" s="138"/>
      <c r="D9" s="57"/>
      <c r="E9" s="138"/>
      <c r="F9" s="138"/>
      <c r="G9" s="138"/>
      <c r="H9" s="57"/>
      <c r="I9" s="138"/>
      <c r="J9" s="138"/>
      <c r="K9" s="138"/>
      <c r="L9" s="57"/>
    </row>
    <row r="10" spans="1:12" ht="15.75" thickBot="1">
      <c r="A10" s="138"/>
      <c r="B10" s="138"/>
      <c r="C10" s="138"/>
      <c r="D10" s="57"/>
      <c r="E10" s="138"/>
      <c r="F10" s="138"/>
      <c r="G10" s="138"/>
      <c r="H10" s="57"/>
      <c r="I10" s="138"/>
      <c r="J10" s="138"/>
      <c r="K10" s="138"/>
      <c r="L10" s="57"/>
    </row>
    <row r="11" spans="1:12" ht="15.75" thickBot="1">
      <c r="A11" s="138"/>
      <c r="B11" s="138"/>
      <c r="C11" s="138"/>
      <c r="D11" s="57"/>
      <c r="E11" s="138"/>
      <c r="F11" s="138"/>
      <c r="G11" s="138"/>
      <c r="H11" s="57"/>
      <c r="I11" s="138"/>
      <c r="J11" s="138"/>
      <c r="K11" s="138"/>
      <c r="L11" s="57"/>
    </row>
    <row r="12" spans="1:12" ht="15.75" thickBot="1">
      <c r="A12" s="138"/>
      <c r="B12" s="138"/>
      <c r="C12" s="138"/>
      <c r="D12" s="57"/>
      <c r="E12" s="138"/>
      <c r="F12" s="138"/>
      <c r="G12" s="138"/>
      <c r="H12" s="57"/>
      <c r="I12" s="138"/>
      <c r="J12" s="138"/>
      <c r="K12" s="138"/>
      <c r="L12" s="57"/>
    </row>
    <row r="13" spans="1:12" ht="15.75" thickBot="1">
      <c r="A13" s="138"/>
      <c r="B13" s="138"/>
      <c r="C13" s="138"/>
      <c r="D13" s="57"/>
      <c r="E13" s="138"/>
      <c r="F13" s="138"/>
      <c r="G13" s="138"/>
      <c r="H13" s="57"/>
      <c r="I13" s="138"/>
      <c r="J13" s="138"/>
      <c r="K13" s="138"/>
      <c r="L13" s="57"/>
    </row>
    <row r="14" spans="1:12" ht="15.75" thickBot="1">
      <c r="A14" s="138"/>
      <c r="B14" s="138"/>
      <c r="C14" s="138"/>
      <c r="D14" s="57"/>
      <c r="E14" s="138"/>
      <c r="F14" s="138"/>
      <c r="G14" s="138"/>
      <c r="H14" s="57"/>
      <c r="I14" s="138"/>
      <c r="J14" s="138"/>
      <c r="K14" s="138"/>
      <c r="L14" s="57"/>
    </row>
    <row r="15" spans="1:12" ht="15.75" thickBot="1">
      <c r="A15" s="138"/>
      <c r="B15" s="138"/>
      <c r="C15" s="138"/>
      <c r="D15" s="57"/>
      <c r="E15" s="138"/>
      <c r="F15" s="138"/>
      <c r="G15" s="138"/>
      <c r="H15" s="57"/>
      <c r="I15" s="138"/>
      <c r="J15" s="138"/>
      <c r="K15" s="138"/>
      <c r="L15" s="57"/>
    </row>
    <row r="16" spans="1:12" ht="15.75" thickBot="1">
      <c r="A16" s="138"/>
      <c r="B16" s="138"/>
      <c r="C16" s="138"/>
      <c r="D16" s="57"/>
      <c r="E16" s="138"/>
      <c r="F16" s="138"/>
      <c r="G16" s="138"/>
      <c r="H16" s="57"/>
      <c r="I16" s="138"/>
      <c r="J16" s="138"/>
      <c r="K16" s="138"/>
      <c r="L16" s="57"/>
    </row>
    <row r="18" spans="1:13" ht="15">
      <c r="A18" s="137" t="s">
        <v>243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15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3" ht="15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spans="1:13" ht="15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</row>
    <row r="22" spans="1:13" ht="15">
      <c r="A22" s="137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3" ht="15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</row>
    <row r="24" spans="1:13" ht="1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</row>
    <row r="25" spans="1:13" ht="1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</row>
    <row r="26" spans="1:13" ht="1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1:13" ht="15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</row>
    <row r="28" spans="1:13" ht="15">
      <c r="A28" s="137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</row>
    <row r="29" spans="1:13" ht="15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</row>
    <row r="30" spans="1:13" ht="15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1:13" ht="15">
      <c r="A31" s="137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</row>
    <row r="32" spans="1:13" ht="15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</row>
    <row r="33" spans="1:13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</row>
  </sheetData>
  <sheetProtection/>
  <mergeCells count="61">
    <mergeCell ref="A2:C2"/>
    <mergeCell ref="E2:G2"/>
    <mergeCell ref="I2:K2"/>
    <mergeCell ref="A3:C3"/>
    <mergeCell ref="E3:G3"/>
    <mergeCell ref="I3:K3"/>
    <mergeCell ref="A4:C4"/>
    <mergeCell ref="E4:G4"/>
    <mergeCell ref="I4:K4"/>
    <mergeCell ref="A5:C5"/>
    <mergeCell ref="E5:G5"/>
    <mergeCell ref="I5:K5"/>
    <mergeCell ref="A6:C6"/>
    <mergeCell ref="E6:G6"/>
    <mergeCell ref="I6:K6"/>
    <mergeCell ref="A7:C7"/>
    <mergeCell ref="E7:G7"/>
    <mergeCell ref="I7:K7"/>
    <mergeCell ref="A8:C8"/>
    <mergeCell ref="E8:G8"/>
    <mergeCell ref="I8:K8"/>
    <mergeCell ref="A9:C9"/>
    <mergeCell ref="E9:G9"/>
    <mergeCell ref="I9:K9"/>
    <mergeCell ref="A10:C10"/>
    <mergeCell ref="E10:G10"/>
    <mergeCell ref="I10:K10"/>
    <mergeCell ref="A11:C11"/>
    <mergeCell ref="E11:G11"/>
    <mergeCell ref="I11:K11"/>
    <mergeCell ref="A12:C12"/>
    <mergeCell ref="E12:G12"/>
    <mergeCell ref="I12:K12"/>
    <mergeCell ref="A13:C13"/>
    <mergeCell ref="E13:G13"/>
    <mergeCell ref="I13:K13"/>
    <mergeCell ref="A14:C14"/>
    <mergeCell ref="E14:G14"/>
    <mergeCell ref="I14:K14"/>
    <mergeCell ref="A15:C15"/>
    <mergeCell ref="E15:G15"/>
    <mergeCell ref="I15:K15"/>
    <mergeCell ref="A26:M26"/>
    <mergeCell ref="A16:C16"/>
    <mergeCell ref="E16:G16"/>
    <mergeCell ref="I16:K16"/>
    <mergeCell ref="A18:M18"/>
    <mergeCell ref="A19:M19"/>
    <mergeCell ref="A20:M20"/>
    <mergeCell ref="A21:M21"/>
    <mergeCell ref="A22:M22"/>
    <mergeCell ref="A23:M23"/>
    <mergeCell ref="A24:M24"/>
    <mergeCell ref="A25:M25"/>
    <mergeCell ref="A33:M33"/>
    <mergeCell ref="A27:M27"/>
    <mergeCell ref="A28:M28"/>
    <mergeCell ref="A29:M29"/>
    <mergeCell ref="A30:M30"/>
    <mergeCell ref="A31:M31"/>
    <mergeCell ref="A32:M3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8.421875" style="36" bestFit="1" customWidth="1"/>
    <col min="2" max="2" width="16.7109375" style="36" bestFit="1" customWidth="1"/>
    <col min="3" max="3" width="10.57421875" style="36" bestFit="1" customWidth="1"/>
    <col min="4" max="4" width="7.00390625" style="36" bestFit="1" customWidth="1"/>
    <col min="5" max="5" width="4.28125" style="36" customWidth="1"/>
    <col min="6" max="7" width="6.00390625" style="36" customWidth="1"/>
    <col min="8" max="8" width="13.8515625" style="36" bestFit="1" customWidth="1"/>
    <col min="9" max="9" width="11.421875" style="36" customWidth="1"/>
    <col min="10" max="10" width="17.140625" style="36" bestFit="1" customWidth="1"/>
    <col min="11" max="11" width="24.28125" style="36" bestFit="1" customWidth="1"/>
    <col min="12" max="16384" width="11.421875" style="36" customWidth="1"/>
  </cols>
  <sheetData>
    <row r="1" spans="1:9" ht="15">
      <c r="A1" t="s">
        <v>8</v>
      </c>
      <c r="B1" t="s">
        <v>173</v>
      </c>
      <c r="C1" t="s">
        <v>174</v>
      </c>
      <c r="D1" t="s">
        <v>175</v>
      </c>
      <c r="E1" t="s">
        <v>176</v>
      </c>
      <c r="F1" t="s">
        <v>177</v>
      </c>
      <c r="G1" t="s">
        <v>178</v>
      </c>
      <c r="H1" t="s">
        <v>179</v>
      </c>
      <c r="I1" t="s">
        <v>56</v>
      </c>
    </row>
    <row r="2" spans="1:9" ht="15">
      <c r="A2" t="s">
        <v>180</v>
      </c>
      <c r="B2">
        <v>8</v>
      </c>
      <c r="C2">
        <v>15</v>
      </c>
      <c r="D2">
        <v>6</v>
      </c>
      <c r="E2">
        <v>2</v>
      </c>
      <c r="F2"/>
      <c r="G2"/>
      <c r="H2"/>
      <c r="I2"/>
    </row>
    <row r="3" spans="1:9" ht="15">
      <c r="A3" s="67" t="s">
        <v>252</v>
      </c>
      <c r="B3" s="66">
        <v>7</v>
      </c>
      <c r="C3" s="66">
        <v>12</v>
      </c>
      <c r="D3" s="66">
        <v>5</v>
      </c>
      <c r="E3" s="66">
        <v>1</v>
      </c>
      <c r="F3" s="66">
        <v>1</v>
      </c>
      <c r="G3" s="66">
        <v>1</v>
      </c>
      <c r="H3" s="66"/>
      <c r="I3" s="66"/>
    </row>
    <row r="4" spans="1:9" ht="15">
      <c r="A4" t="s">
        <v>181</v>
      </c>
      <c r="B4">
        <v>9</v>
      </c>
      <c r="C4">
        <v>15</v>
      </c>
      <c r="D4">
        <v>6</v>
      </c>
      <c r="E4">
        <v>2</v>
      </c>
      <c r="F4"/>
      <c r="G4"/>
      <c r="H4"/>
      <c r="I4"/>
    </row>
    <row r="5" spans="1:9" ht="15">
      <c r="A5" t="s">
        <v>182</v>
      </c>
      <c r="B5">
        <v>6</v>
      </c>
      <c r="C5">
        <v>10</v>
      </c>
      <c r="D5">
        <v>4</v>
      </c>
      <c r="E5"/>
      <c r="F5"/>
      <c r="G5">
        <v>2</v>
      </c>
      <c r="H5"/>
      <c r="I5"/>
    </row>
    <row r="6" spans="1:9" ht="15">
      <c r="A6" t="s">
        <v>183</v>
      </c>
      <c r="B6">
        <v>7</v>
      </c>
      <c r="C6">
        <v>12</v>
      </c>
      <c r="D6">
        <v>5</v>
      </c>
      <c r="E6">
        <v>1</v>
      </c>
      <c r="F6"/>
      <c r="G6">
        <v>1</v>
      </c>
      <c r="H6"/>
      <c r="I6">
        <v>2</v>
      </c>
    </row>
    <row r="7" spans="1:9" ht="15">
      <c r="A7" t="s">
        <v>184</v>
      </c>
      <c r="B7">
        <v>10</v>
      </c>
      <c r="C7">
        <v>15</v>
      </c>
      <c r="D7">
        <v>6</v>
      </c>
      <c r="E7">
        <v>1</v>
      </c>
      <c r="F7">
        <v>1</v>
      </c>
      <c r="G7">
        <v>1</v>
      </c>
      <c r="H7"/>
      <c r="I7"/>
    </row>
    <row r="8" spans="1:9" ht="15">
      <c r="A8" t="s">
        <v>185</v>
      </c>
      <c r="B8">
        <v>7</v>
      </c>
      <c r="C8">
        <v>12</v>
      </c>
      <c r="D8">
        <v>5</v>
      </c>
      <c r="E8"/>
      <c r="F8"/>
      <c r="G8">
        <v>2</v>
      </c>
      <c r="H8"/>
      <c r="I8"/>
    </row>
    <row r="9" spans="1:9" ht="12.75" customHeight="1">
      <c r="A9" t="s">
        <v>186</v>
      </c>
      <c r="B9">
        <v>6</v>
      </c>
      <c r="C9">
        <v>12</v>
      </c>
      <c r="D9">
        <v>5</v>
      </c>
      <c r="E9">
        <v>1</v>
      </c>
      <c r="F9">
        <v>1</v>
      </c>
      <c r="G9"/>
      <c r="H9">
        <v>2</v>
      </c>
      <c r="I9"/>
    </row>
    <row r="10" spans="1:9" ht="15">
      <c r="A10" t="s">
        <v>187</v>
      </c>
      <c r="B10">
        <v>6</v>
      </c>
      <c r="C10">
        <v>12</v>
      </c>
      <c r="D10">
        <v>5</v>
      </c>
      <c r="E10">
        <v>1</v>
      </c>
      <c r="F10">
        <v>1</v>
      </c>
      <c r="G10"/>
      <c r="H10"/>
      <c r="I10"/>
    </row>
    <row r="11" spans="1:9" ht="15">
      <c r="A11" t="s">
        <v>188</v>
      </c>
      <c r="B11">
        <v>6</v>
      </c>
      <c r="C11">
        <v>12</v>
      </c>
      <c r="D11">
        <v>5</v>
      </c>
      <c r="E11"/>
      <c r="F11">
        <v>1</v>
      </c>
      <c r="G11">
        <v>1</v>
      </c>
      <c r="H11"/>
      <c r="I11"/>
    </row>
    <row r="12" spans="1:9" ht="15">
      <c r="A12" t="s">
        <v>189</v>
      </c>
      <c r="B12">
        <v>6</v>
      </c>
      <c r="C12">
        <v>12</v>
      </c>
      <c r="D12">
        <v>5</v>
      </c>
      <c r="E12"/>
      <c r="F12">
        <v>2</v>
      </c>
      <c r="G12"/>
      <c r="H12"/>
      <c r="I12"/>
    </row>
    <row r="34" ht="15">
      <c r="I34" s="3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9"/>
  <sheetViews>
    <sheetView zoomScalePageLayoutView="0" workbookViewId="0" topLeftCell="C1">
      <selection activeCell="Q6" sqref="Q6"/>
    </sheetView>
  </sheetViews>
  <sheetFormatPr defaultColWidth="11.421875" defaultRowHeight="15"/>
  <cols>
    <col min="7" max="7" width="21.00390625" style="0" bestFit="1" customWidth="1"/>
  </cols>
  <sheetData>
    <row r="1" spans="1:19" ht="15">
      <c r="A1" t="s">
        <v>190</v>
      </c>
      <c r="B1" t="s">
        <v>59</v>
      </c>
      <c r="C1" t="s">
        <v>191</v>
      </c>
      <c r="D1" t="s">
        <v>192</v>
      </c>
      <c r="E1" t="s">
        <v>193</v>
      </c>
      <c r="F1" t="s">
        <v>194</v>
      </c>
      <c r="G1" t="s">
        <v>195</v>
      </c>
      <c r="H1" t="s">
        <v>196</v>
      </c>
      <c r="I1" t="s">
        <v>78</v>
      </c>
      <c r="J1" t="s">
        <v>79</v>
      </c>
      <c r="K1" t="s">
        <v>80</v>
      </c>
      <c r="L1" t="s">
        <v>77</v>
      </c>
      <c r="M1" t="s">
        <v>76</v>
      </c>
      <c r="N1" t="s">
        <v>81</v>
      </c>
      <c r="O1" t="s">
        <v>82</v>
      </c>
      <c r="P1" t="s">
        <v>83</v>
      </c>
      <c r="Q1" t="s">
        <v>84</v>
      </c>
      <c r="R1" t="s">
        <v>85</v>
      </c>
      <c r="S1" t="s">
        <v>86</v>
      </c>
    </row>
    <row r="2" spans="1:13" ht="15">
      <c r="A2" t="s">
        <v>197</v>
      </c>
      <c r="B2">
        <v>6</v>
      </c>
      <c r="H2">
        <v>2</v>
      </c>
      <c r="M2">
        <v>2</v>
      </c>
    </row>
    <row r="3" spans="1:14" ht="15">
      <c r="A3" t="s">
        <v>198</v>
      </c>
      <c r="B3">
        <v>6</v>
      </c>
      <c r="L3">
        <v>2</v>
      </c>
      <c r="N3">
        <v>2</v>
      </c>
    </row>
    <row r="4" spans="1:12" ht="15">
      <c r="A4" t="s">
        <v>199</v>
      </c>
      <c r="B4">
        <v>6</v>
      </c>
      <c r="D4">
        <v>2</v>
      </c>
      <c r="L4">
        <v>2</v>
      </c>
    </row>
    <row r="5" spans="1:17" ht="15">
      <c r="A5" t="s">
        <v>200</v>
      </c>
      <c r="B5">
        <v>7</v>
      </c>
      <c r="P5">
        <v>2</v>
      </c>
      <c r="Q5">
        <v>3</v>
      </c>
    </row>
    <row r="6" spans="1:15" ht="15">
      <c r="A6" t="s">
        <v>201</v>
      </c>
      <c r="B6">
        <v>6</v>
      </c>
      <c r="C6">
        <v>2</v>
      </c>
      <c r="O6">
        <v>2</v>
      </c>
    </row>
    <row r="7" spans="1:2" ht="15">
      <c r="A7" t="s">
        <v>202</v>
      </c>
      <c r="B7">
        <v>6</v>
      </c>
    </row>
    <row r="8" spans="1:11" ht="15">
      <c r="A8" t="s">
        <v>203</v>
      </c>
      <c r="B8">
        <v>5</v>
      </c>
      <c r="J8">
        <v>2</v>
      </c>
      <c r="K8">
        <v>2</v>
      </c>
    </row>
    <row r="9" spans="1:9" ht="15">
      <c r="A9" t="s">
        <v>204</v>
      </c>
      <c r="B9">
        <v>6</v>
      </c>
      <c r="F9">
        <v>2</v>
      </c>
      <c r="I9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B30"/>
  <sheetViews>
    <sheetView zoomScalePageLayoutView="0" workbookViewId="0" topLeftCell="A1">
      <selection activeCell="E26" sqref="E26"/>
    </sheetView>
  </sheetViews>
  <sheetFormatPr defaultColWidth="11.421875" defaultRowHeight="15"/>
  <sheetData>
    <row r="1" spans="1:2" ht="15">
      <c r="A1">
        <v>1</v>
      </c>
      <c r="B1">
        <v>0</v>
      </c>
    </row>
    <row r="2" spans="1:2" ht="15">
      <c r="A2">
        <v>2</v>
      </c>
      <c r="B2">
        <v>1000</v>
      </c>
    </row>
    <row r="3" spans="1:2" ht="15">
      <c r="A3">
        <v>3</v>
      </c>
      <c r="B3">
        <v>2250</v>
      </c>
    </row>
    <row r="4" spans="1:2" ht="15">
      <c r="A4">
        <v>4</v>
      </c>
      <c r="B4">
        <v>3750</v>
      </c>
    </row>
    <row r="5" spans="1:2" ht="15">
      <c r="A5">
        <v>5</v>
      </c>
      <c r="B5">
        <v>5500</v>
      </c>
    </row>
    <row r="6" spans="1:2" ht="15">
      <c r="A6">
        <v>6</v>
      </c>
      <c r="B6">
        <v>7500</v>
      </c>
    </row>
    <row r="7" spans="1:2" ht="15">
      <c r="A7">
        <v>7</v>
      </c>
      <c r="B7">
        <v>10000</v>
      </c>
    </row>
    <row r="8" spans="1:2" ht="15">
      <c r="A8">
        <v>8</v>
      </c>
      <c r="B8">
        <v>13000</v>
      </c>
    </row>
    <row r="9" spans="1:2" ht="15">
      <c r="A9">
        <v>9</v>
      </c>
      <c r="B9">
        <v>16500</v>
      </c>
    </row>
    <row r="10" spans="1:2" ht="15">
      <c r="A10">
        <v>10</v>
      </c>
      <c r="B10">
        <v>20500</v>
      </c>
    </row>
    <row r="11" spans="1:2" ht="15">
      <c r="A11">
        <v>11</v>
      </c>
      <c r="B11">
        <v>26000</v>
      </c>
    </row>
    <row r="12" spans="1:2" ht="15">
      <c r="A12">
        <v>12</v>
      </c>
      <c r="B12">
        <v>32000</v>
      </c>
    </row>
    <row r="13" spans="1:2" ht="15">
      <c r="A13">
        <v>13</v>
      </c>
      <c r="B13">
        <v>39000</v>
      </c>
    </row>
    <row r="14" spans="1:2" ht="15">
      <c r="A14">
        <v>14</v>
      </c>
      <c r="B14">
        <v>47000</v>
      </c>
    </row>
    <row r="15" spans="1:2" ht="15">
      <c r="A15">
        <v>15</v>
      </c>
      <c r="B15">
        <v>57000</v>
      </c>
    </row>
    <row r="16" spans="1:2" ht="15">
      <c r="A16">
        <v>16</v>
      </c>
      <c r="B16">
        <v>69000</v>
      </c>
    </row>
    <row r="17" spans="1:2" ht="15">
      <c r="A17">
        <v>17</v>
      </c>
      <c r="B17">
        <v>83000</v>
      </c>
    </row>
    <row r="18" spans="1:2" ht="15">
      <c r="A18">
        <v>18</v>
      </c>
      <c r="B18">
        <v>99000</v>
      </c>
    </row>
    <row r="19" spans="1:2" ht="15">
      <c r="A19">
        <v>19</v>
      </c>
      <c r="B19">
        <v>119000</v>
      </c>
    </row>
    <row r="20" spans="1:2" ht="15">
      <c r="A20">
        <v>20</v>
      </c>
      <c r="B20">
        <v>143000</v>
      </c>
    </row>
    <row r="21" spans="1:2" ht="15">
      <c r="A21">
        <v>21</v>
      </c>
      <c r="B21">
        <v>175000</v>
      </c>
    </row>
    <row r="22" spans="1:2" ht="15">
      <c r="A22">
        <v>22</v>
      </c>
      <c r="B22">
        <v>210000</v>
      </c>
    </row>
    <row r="23" spans="1:2" ht="15">
      <c r="A23">
        <v>23</v>
      </c>
      <c r="B23">
        <v>255000</v>
      </c>
    </row>
    <row r="24" spans="1:2" ht="15">
      <c r="A24">
        <v>24</v>
      </c>
      <c r="B24">
        <v>310000</v>
      </c>
    </row>
    <row r="25" spans="1:2" ht="15">
      <c r="A25">
        <v>25</v>
      </c>
      <c r="B25">
        <v>375000</v>
      </c>
    </row>
    <row r="26" spans="1:2" ht="15">
      <c r="A26">
        <v>26</v>
      </c>
      <c r="B26">
        <v>450000</v>
      </c>
    </row>
    <row r="27" spans="1:2" ht="15">
      <c r="A27">
        <v>27</v>
      </c>
      <c r="B27">
        <v>550000</v>
      </c>
    </row>
    <row r="28" spans="1:2" ht="15">
      <c r="A28">
        <v>28</v>
      </c>
      <c r="B28">
        <v>675000</v>
      </c>
    </row>
    <row r="29" spans="1:2" ht="15">
      <c r="A29">
        <v>29</v>
      </c>
      <c r="B29">
        <v>825000</v>
      </c>
    </row>
    <row r="30" spans="1:2" ht="15">
      <c r="A30">
        <v>30</v>
      </c>
      <c r="B30">
        <v>1000000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zoomScalePageLayoutView="0" workbookViewId="0" topLeftCell="A1">
      <selection activeCell="G24" sqref="G24"/>
    </sheetView>
  </sheetViews>
  <sheetFormatPr defaultColWidth="11.421875" defaultRowHeight="15"/>
  <cols>
    <col min="1" max="1" width="22.140625" style="0" bestFit="1" customWidth="1"/>
    <col min="3" max="3" width="26.57421875" style="0" bestFit="1" customWidth="1"/>
  </cols>
  <sheetData>
    <row r="1" spans="2:7" ht="15">
      <c r="B1" t="s">
        <v>179</v>
      </c>
      <c r="C1" t="s">
        <v>205</v>
      </c>
      <c r="D1" t="s">
        <v>206</v>
      </c>
      <c r="E1" t="s">
        <v>207</v>
      </c>
      <c r="F1" t="s">
        <v>69</v>
      </c>
      <c r="G1" t="s">
        <v>70</v>
      </c>
    </row>
    <row r="2" spans="1:7" ht="15">
      <c r="A2" t="s">
        <v>242</v>
      </c>
      <c r="B2">
        <v>0</v>
      </c>
      <c r="C2" s="64">
        <f>IF(Feuil1!$F$2&gt;2,ROUNDDOWN(1+(Feuil1!$F$2-3)/5,0),0)</f>
        <v>1</v>
      </c>
      <c r="D2">
        <v>0</v>
      </c>
      <c r="E2">
        <v>0</v>
      </c>
      <c r="F2">
        <v>1</v>
      </c>
      <c r="G2">
        <v>2</v>
      </c>
    </row>
    <row r="3" spans="1:7" ht="15">
      <c r="A3" t="s">
        <v>219</v>
      </c>
      <c r="B3">
        <v>10</v>
      </c>
      <c r="C3">
        <v>0</v>
      </c>
      <c r="D3">
        <v>0</v>
      </c>
      <c r="E3">
        <v>-1</v>
      </c>
      <c r="F3" t="s">
        <v>209</v>
      </c>
      <c r="G3">
        <v>22.5</v>
      </c>
    </row>
    <row r="4" spans="1:3" ht="15">
      <c r="A4" t="s">
        <v>58</v>
      </c>
      <c r="C4">
        <v>0</v>
      </c>
    </row>
    <row r="5" spans="1:7" ht="15">
      <c r="A5" t="s">
        <v>251</v>
      </c>
      <c r="B5">
        <v>9</v>
      </c>
      <c r="C5">
        <v>4</v>
      </c>
      <c r="D5">
        <v>-1</v>
      </c>
      <c r="E5">
        <v>-1</v>
      </c>
      <c r="F5" t="s">
        <v>209</v>
      </c>
      <c r="G5">
        <v>20</v>
      </c>
    </row>
    <row r="6" spans="1:7" ht="15">
      <c r="A6" t="s">
        <v>217</v>
      </c>
      <c r="B6">
        <v>6</v>
      </c>
      <c r="C6">
        <v>0</v>
      </c>
      <c r="D6">
        <v>-1</v>
      </c>
      <c r="E6">
        <v>-1</v>
      </c>
      <c r="F6">
        <v>40</v>
      </c>
      <c r="G6">
        <v>20</v>
      </c>
    </row>
    <row r="7" spans="1:7" ht="15">
      <c r="A7" t="s">
        <v>218</v>
      </c>
      <c r="B7">
        <v>12</v>
      </c>
      <c r="C7">
        <v>0</v>
      </c>
      <c r="D7">
        <v>-1</v>
      </c>
      <c r="E7">
        <v>-1</v>
      </c>
      <c r="F7" t="s">
        <v>209</v>
      </c>
      <c r="G7">
        <v>20</v>
      </c>
    </row>
    <row r="8" spans="1:7" ht="15">
      <c r="A8" t="s">
        <v>211</v>
      </c>
      <c r="B8">
        <v>2</v>
      </c>
      <c r="C8">
        <v>0</v>
      </c>
      <c r="D8">
        <v>0</v>
      </c>
      <c r="E8">
        <v>0</v>
      </c>
      <c r="F8">
        <v>25</v>
      </c>
      <c r="G8">
        <v>7.5</v>
      </c>
    </row>
    <row r="9" spans="1:7" ht="15">
      <c r="A9" t="s">
        <v>213</v>
      </c>
      <c r="B9">
        <v>4</v>
      </c>
      <c r="C9">
        <v>0</v>
      </c>
      <c r="D9">
        <v>0</v>
      </c>
      <c r="E9">
        <v>0</v>
      </c>
      <c r="F9" t="s">
        <v>209</v>
      </c>
      <c r="G9">
        <v>7.5</v>
      </c>
    </row>
    <row r="10" spans="1:7" ht="15">
      <c r="A10" t="s">
        <v>212</v>
      </c>
      <c r="B10">
        <v>3</v>
      </c>
      <c r="C10">
        <v>0</v>
      </c>
      <c r="D10">
        <v>0</v>
      </c>
      <c r="E10">
        <v>0</v>
      </c>
      <c r="F10" t="s">
        <v>209</v>
      </c>
      <c r="G10">
        <v>7.5</v>
      </c>
    </row>
    <row r="11" spans="1:7" ht="15">
      <c r="A11" t="s">
        <v>227</v>
      </c>
      <c r="B11">
        <v>7</v>
      </c>
      <c r="C11">
        <v>0</v>
      </c>
      <c r="D11">
        <v>0</v>
      </c>
      <c r="E11">
        <v>-1</v>
      </c>
      <c r="F11">
        <v>45</v>
      </c>
      <c r="G11">
        <v>22.5</v>
      </c>
    </row>
    <row r="12" spans="1:7" ht="15">
      <c r="A12" t="s">
        <v>220</v>
      </c>
      <c r="B12">
        <v>13</v>
      </c>
      <c r="C12">
        <v>0</v>
      </c>
      <c r="D12">
        <v>0</v>
      </c>
      <c r="E12">
        <v>-1</v>
      </c>
      <c r="F12" t="s">
        <v>209</v>
      </c>
      <c r="G12">
        <v>22.5</v>
      </c>
    </row>
    <row r="13" spans="1:7" ht="15">
      <c r="A13" t="s">
        <v>210</v>
      </c>
      <c r="B13">
        <v>2</v>
      </c>
      <c r="C13">
        <v>0</v>
      </c>
      <c r="D13">
        <v>0</v>
      </c>
      <c r="E13">
        <v>0</v>
      </c>
      <c r="F13" t="s">
        <v>209</v>
      </c>
      <c r="G13">
        <v>1.5</v>
      </c>
    </row>
    <row r="14" spans="1:7" ht="15">
      <c r="A14" t="s">
        <v>208</v>
      </c>
      <c r="B14">
        <v>1</v>
      </c>
      <c r="C14">
        <v>0</v>
      </c>
      <c r="D14">
        <v>0</v>
      </c>
      <c r="E14">
        <v>0</v>
      </c>
      <c r="F14" t="s">
        <v>209</v>
      </c>
      <c r="G14">
        <v>2.5</v>
      </c>
    </row>
    <row r="15" spans="1:7" ht="15">
      <c r="A15" t="s">
        <v>221</v>
      </c>
      <c r="B15">
        <v>8</v>
      </c>
      <c r="C15">
        <v>0</v>
      </c>
      <c r="D15">
        <v>-2</v>
      </c>
      <c r="E15">
        <v>-1</v>
      </c>
      <c r="F15">
        <v>50</v>
      </c>
      <c r="G15">
        <v>25</v>
      </c>
    </row>
    <row r="16" spans="1:7" ht="15">
      <c r="A16" t="s">
        <v>222</v>
      </c>
      <c r="B16">
        <v>11</v>
      </c>
      <c r="C16">
        <v>0</v>
      </c>
      <c r="D16">
        <v>-2</v>
      </c>
      <c r="E16">
        <v>-1</v>
      </c>
      <c r="F16" t="s">
        <v>209</v>
      </c>
      <c r="G16">
        <v>25</v>
      </c>
    </row>
    <row r="17" spans="1:7" ht="15">
      <c r="A17" t="s">
        <v>223</v>
      </c>
      <c r="B17">
        <v>14</v>
      </c>
      <c r="C17">
        <v>0</v>
      </c>
      <c r="D17">
        <v>-2</v>
      </c>
      <c r="E17">
        <v>-1</v>
      </c>
      <c r="F17" t="s">
        <v>209</v>
      </c>
      <c r="G17">
        <v>25</v>
      </c>
    </row>
    <row r="18" spans="1:7" ht="15">
      <c r="A18" t="s">
        <v>224</v>
      </c>
      <c r="B18">
        <v>1</v>
      </c>
      <c r="C18">
        <v>0</v>
      </c>
      <c r="D18">
        <v>0</v>
      </c>
      <c r="E18">
        <v>0</v>
      </c>
      <c r="F18">
        <v>5</v>
      </c>
      <c r="G18">
        <v>3</v>
      </c>
    </row>
    <row r="19" spans="1:7" ht="15">
      <c r="A19" t="s">
        <v>71</v>
      </c>
      <c r="B19">
        <v>2</v>
      </c>
      <c r="C19">
        <v>0</v>
      </c>
      <c r="D19">
        <v>-2</v>
      </c>
      <c r="E19">
        <v>0</v>
      </c>
      <c r="F19">
        <v>10</v>
      </c>
      <c r="G19">
        <v>7.5</v>
      </c>
    </row>
    <row r="20" spans="1:7" ht="15">
      <c r="A20" t="s">
        <v>214</v>
      </c>
      <c r="B20">
        <v>3</v>
      </c>
      <c r="C20">
        <v>0</v>
      </c>
      <c r="D20">
        <v>-1</v>
      </c>
      <c r="E20">
        <v>0</v>
      </c>
      <c r="F20">
        <v>30</v>
      </c>
      <c r="G20">
        <v>12.5</v>
      </c>
    </row>
    <row r="21" spans="1:7" ht="15">
      <c r="A21" t="s">
        <v>216</v>
      </c>
      <c r="B21">
        <v>5</v>
      </c>
      <c r="C21">
        <v>0</v>
      </c>
      <c r="D21">
        <v>-1</v>
      </c>
      <c r="E21">
        <v>0</v>
      </c>
      <c r="F21" t="s">
        <v>209</v>
      </c>
      <c r="G21">
        <v>12.5</v>
      </c>
    </row>
    <row r="22" spans="1:7" ht="15">
      <c r="A22" t="s">
        <v>215</v>
      </c>
      <c r="B22">
        <v>4</v>
      </c>
      <c r="C22">
        <v>0</v>
      </c>
      <c r="D22">
        <v>-1</v>
      </c>
      <c r="E22">
        <v>0</v>
      </c>
      <c r="F22" t="s">
        <v>209</v>
      </c>
      <c r="G22">
        <v>12.5</v>
      </c>
    </row>
    <row r="23" spans="1:7" ht="15">
      <c r="A23" t="s">
        <v>225</v>
      </c>
      <c r="B23">
        <v>0</v>
      </c>
      <c r="C23">
        <v>0</v>
      </c>
      <c r="D23">
        <v>0</v>
      </c>
      <c r="E23">
        <v>0</v>
      </c>
      <c r="F23">
        <v>1</v>
      </c>
      <c r="G23">
        <v>2</v>
      </c>
    </row>
    <row r="24" spans="1:7" ht="15">
      <c r="A24" t="s">
        <v>253</v>
      </c>
      <c r="B24">
        <v>10</v>
      </c>
      <c r="C24">
        <v>0</v>
      </c>
      <c r="D24">
        <v>0</v>
      </c>
      <c r="E24">
        <v>0</v>
      </c>
      <c r="F24" t="s">
        <v>209</v>
      </c>
      <c r="G24">
        <v>12.5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L143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23.8515625" style="36" bestFit="1" customWidth="1"/>
    <col min="2" max="2" width="11.421875" style="36" customWidth="1"/>
    <col min="3" max="3" width="3.00390625" style="36" customWidth="1"/>
    <col min="4" max="4" width="2.140625" style="36" bestFit="1" customWidth="1"/>
    <col min="5" max="5" width="4.28125" style="36" customWidth="1"/>
    <col min="6" max="7" width="6.00390625" style="36" customWidth="1"/>
    <col min="8" max="9" width="11.421875" style="36" customWidth="1"/>
    <col min="10" max="10" width="17.140625" style="36" bestFit="1" customWidth="1"/>
    <col min="11" max="11" width="24.28125" style="36" bestFit="1" customWidth="1"/>
    <col min="12" max="16384" width="11.421875" style="36" customWidth="1"/>
  </cols>
  <sheetData>
    <row r="1" spans="2:12" ht="15">
      <c r="B1" s="36" t="s">
        <v>101</v>
      </c>
      <c r="C1" s="40" t="s">
        <v>106</v>
      </c>
      <c r="D1" s="40"/>
      <c r="E1" s="40"/>
      <c r="F1" s="140" t="s">
        <v>102</v>
      </c>
      <c r="G1" s="140"/>
      <c r="H1" s="36" t="s">
        <v>69</v>
      </c>
      <c r="I1" s="36" t="s">
        <v>70</v>
      </c>
      <c r="J1" s="36" t="s">
        <v>103</v>
      </c>
      <c r="K1" s="36" t="s">
        <v>104</v>
      </c>
      <c r="L1" s="36" t="s">
        <v>237</v>
      </c>
    </row>
    <row r="2" spans="1:11" ht="15">
      <c r="A2" s="36" t="s">
        <v>158</v>
      </c>
      <c r="B2" s="36">
        <v>2</v>
      </c>
      <c r="C2" s="36">
        <v>1</v>
      </c>
      <c r="D2" s="36" t="s">
        <v>107</v>
      </c>
      <c r="E2" s="36">
        <v>8</v>
      </c>
      <c r="F2" s="36">
        <v>15</v>
      </c>
      <c r="G2" s="36">
        <v>30</v>
      </c>
      <c r="H2" s="36">
        <v>25</v>
      </c>
      <c r="I2" s="36">
        <v>2</v>
      </c>
      <c r="J2" s="36" t="s">
        <v>158</v>
      </c>
      <c r="K2" s="36" t="s">
        <v>160</v>
      </c>
    </row>
    <row r="3" spans="1:11" ht="15">
      <c r="A3" s="36" t="s">
        <v>168</v>
      </c>
      <c r="B3" s="36">
        <v>4</v>
      </c>
      <c r="C3" s="36">
        <v>2</v>
      </c>
      <c r="D3" s="36" t="s">
        <v>107</v>
      </c>
      <c r="E3" s="36">
        <v>8</v>
      </c>
      <c r="F3" s="36">
        <v>10</v>
      </c>
      <c r="G3" s="36">
        <v>100</v>
      </c>
      <c r="H3" s="36">
        <v>100</v>
      </c>
      <c r="I3" s="36">
        <v>1.5</v>
      </c>
      <c r="J3" s="36" t="s">
        <v>158</v>
      </c>
      <c r="K3" s="36" t="s">
        <v>169</v>
      </c>
    </row>
    <row r="4" spans="1:11" ht="15">
      <c r="A4" s="36" t="s">
        <v>157</v>
      </c>
      <c r="B4" s="36">
        <v>2</v>
      </c>
      <c r="C4" s="36">
        <v>1</v>
      </c>
      <c r="D4" s="36" t="s">
        <v>107</v>
      </c>
      <c r="E4" s="36">
        <v>6</v>
      </c>
      <c r="F4" s="36">
        <v>10</v>
      </c>
      <c r="G4" s="36">
        <v>20</v>
      </c>
      <c r="H4" s="36">
        <v>25</v>
      </c>
      <c r="I4" s="36">
        <v>1</v>
      </c>
      <c r="J4" s="36" t="s">
        <v>158</v>
      </c>
      <c r="K4" s="36" t="s">
        <v>162</v>
      </c>
    </row>
    <row r="5" spans="1:11" ht="15">
      <c r="A5" s="36" t="s">
        <v>171</v>
      </c>
      <c r="B5" s="36">
        <v>4</v>
      </c>
      <c r="C5" s="36">
        <v>2</v>
      </c>
      <c r="D5" s="36" t="s">
        <v>107</v>
      </c>
      <c r="E5" s="36">
        <v>10</v>
      </c>
      <c r="F5" s="36">
        <v>30</v>
      </c>
      <c r="G5" s="36">
        <v>70</v>
      </c>
      <c r="H5" s="36">
        <v>150</v>
      </c>
      <c r="I5" s="36">
        <v>5</v>
      </c>
      <c r="J5" s="36" t="s">
        <v>163</v>
      </c>
      <c r="K5" s="36" t="s">
        <v>71</v>
      </c>
    </row>
    <row r="6" spans="1:11" ht="15">
      <c r="A6" s="36" t="s">
        <v>161</v>
      </c>
      <c r="B6" s="36">
        <v>2</v>
      </c>
      <c r="C6" s="36">
        <v>1</v>
      </c>
      <c r="D6" s="36" t="s">
        <v>107</v>
      </c>
      <c r="E6" s="36">
        <v>8</v>
      </c>
      <c r="F6" s="36">
        <v>15</v>
      </c>
      <c r="G6" s="36">
        <v>30</v>
      </c>
      <c r="H6" s="36">
        <v>25</v>
      </c>
      <c r="I6" s="36">
        <v>1</v>
      </c>
      <c r="J6" s="36" t="s">
        <v>163</v>
      </c>
      <c r="K6" s="36" t="s">
        <v>164</v>
      </c>
    </row>
    <row r="7" spans="1:11" ht="15">
      <c r="A7" s="36" t="s">
        <v>170</v>
      </c>
      <c r="B7" s="36">
        <v>2</v>
      </c>
      <c r="C7" s="36">
        <v>1</v>
      </c>
      <c r="D7" s="36" t="s">
        <v>107</v>
      </c>
      <c r="E7" s="36">
        <v>10</v>
      </c>
      <c r="F7" s="36">
        <v>20</v>
      </c>
      <c r="G7" s="36">
        <v>40</v>
      </c>
      <c r="H7" s="36">
        <v>40</v>
      </c>
      <c r="I7" s="36">
        <v>1</v>
      </c>
      <c r="J7" s="36" t="s">
        <v>163</v>
      </c>
      <c r="K7" s="36" t="s">
        <v>164</v>
      </c>
    </row>
    <row r="8" spans="1:11" s="58" customFormat="1" ht="15">
      <c r="A8" s="58" t="s">
        <v>165</v>
      </c>
      <c r="B8" s="58">
        <v>2</v>
      </c>
      <c r="C8" s="58">
        <v>1</v>
      </c>
      <c r="D8" s="58" t="s">
        <v>107</v>
      </c>
      <c r="E8" s="58">
        <v>10</v>
      </c>
      <c r="F8" s="58">
        <v>20</v>
      </c>
      <c r="G8" s="58">
        <v>40</v>
      </c>
      <c r="H8" s="58">
        <v>30</v>
      </c>
      <c r="I8" s="58">
        <v>1.5</v>
      </c>
      <c r="J8" s="58" t="s">
        <v>163</v>
      </c>
      <c r="K8" s="58" t="s">
        <v>162</v>
      </c>
    </row>
    <row r="9" spans="1:12" ht="15">
      <c r="A9" s="36" t="s">
        <v>236</v>
      </c>
      <c r="B9" s="36">
        <v>2</v>
      </c>
      <c r="C9" s="36">
        <v>1</v>
      </c>
      <c r="D9" s="36" t="s">
        <v>107</v>
      </c>
      <c r="E9" s="36">
        <v>10</v>
      </c>
      <c r="F9" s="36">
        <v>20</v>
      </c>
      <c r="G9" s="36">
        <v>40</v>
      </c>
      <c r="H9" s="36">
        <v>30</v>
      </c>
      <c r="I9" s="36">
        <v>1.5</v>
      </c>
      <c r="J9" s="36" t="s">
        <v>163</v>
      </c>
      <c r="K9" s="36" t="s">
        <v>162</v>
      </c>
      <c r="L9" s="36">
        <v>1</v>
      </c>
    </row>
    <row r="10" spans="1:11" ht="15">
      <c r="A10" s="36" t="s">
        <v>120</v>
      </c>
      <c r="B10" s="36">
        <v>2</v>
      </c>
      <c r="C10" s="36">
        <v>1</v>
      </c>
      <c r="D10" s="36" t="s">
        <v>107</v>
      </c>
      <c r="E10" s="36">
        <v>8</v>
      </c>
      <c r="F10" s="36">
        <v>0</v>
      </c>
      <c r="G10" s="36">
        <v>0</v>
      </c>
      <c r="H10" s="36">
        <v>5</v>
      </c>
      <c r="I10" s="36">
        <v>2</v>
      </c>
      <c r="J10" s="36" t="s">
        <v>120</v>
      </c>
      <c r="K10" s="36" t="s">
        <v>121</v>
      </c>
    </row>
    <row r="11" spans="1:12" s="60" customFormat="1" ht="15">
      <c r="A11" s="60" t="s">
        <v>244</v>
      </c>
      <c r="B11" s="60">
        <v>2</v>
      </c>
      <c r="C11" s="60">
        <v>1</v>
      </c>
      <c r="D11" s="60" t="s">
        <v>107</v>
      </c>
      <c r="E11" s="60">
        <v>8</v>
      </c>
      <c r="F11" s="60">
        <v>0</v>
      </c>
      <c r="G11" s="60">
        <v>0</v>
      </c>
      <c r="H11" s="60">
        <v>5</v>
      </c>
      <c r="I11" s="60">
        <v>2</v>
      </c>
      <c r="J11" s="60" t="s">
        <v>120</v>
      </c>
      <c r="K11" s="60" t="s">
        <v>245</v>
      </c>
      <c r="L11" s="64">
        <f>IF(Feuil1!$F$2&gt;1,ROUNDDOWN(1+(Feuil1!$F$2-2)/5,0),0)</f>
        <v>1</v>
      </c>
    </row>
    <row r="12" spans="1:12" s="65" customFormat="1" ht="15">
      <c r="A12" s="65" t="s">
        <v>255</v>
      </c>
      <c r="B12" s="65">
        <v>2</v>
      </c>
      <c r="C12" s="65">
        <v>1</v>
      </c>
      <c r="D12" s="65" t="s">
        <v>107</v>
      </c>
      <c r="E12" s="65">
        <v>8</v>
      </c>
      <c r="F12" s="65">
        <v>0</v>
      </c>
      <c r="G12" s="65">
        <v>0</v>
      </c>
      <c r="H12" s="65">
        <v>5</v>
      </c>
      <c r="I12" s="65">
        <v>2</v>
      </c>
      <c r="J12" s="65" t="s">
        <v>120</v>
      </c>
      <c r="K12" s="65" t="s">
        <v>121</v>
      </c>
      <c r="L12" s="65">
        <v>1</v>
      </c>
    </row>
    <row r="13" spans="1:11" ht="15">
      <c r="A13" s="36" t="s">
        <v>152</v>
      </c>
      <c r="B13" s="36">
        <v>3</v>
      </c>
      <c r="C13" s="36">
        <v>2</v>
      </c>
      <c r="D13" s="36" t="s">
        <v>107</v>
      </c>
      <c r="E13" s="36">
        <v>4</v>
      </c>
      <c r="F13" s="36">
        <v>0</v>
      </c>
      <c r="G13" s="36">
        <v>0</v>
      </c>
      <c r="H13" s="36">
        <v>30</v>
      </c>
      <c r="I13" s="36">
        <v>5</v>
      </c>
      <c r="J13" s="36" t="s">
        <v>131</v>
      </c>
      <c r="K13" s="36" t="s">
        <v>141</v>
      </c>
    </row>
    <row r="14" spans="1:11" ht="15">
      <c r="A14" s="36" t="s">
        <v>126</v>
      </c>
      <c r="B14" s="36">
        <v>2</v>
      </c>
      <c r="C14" s="36">
        <v>1</v>
      </c>
      <c r="D14" s="36" t="s">
        <v>107</v>
      </c>
      <c r="E14" s="36">
        <v>8</v>
      </c>
      <c r="F14" s="36">
        <v>0</v>
      </c>
      <c r="G14" s="36">
        <v>0</v>
      </c>
      <c r="H14" s="36">
        <v>10</v>
      </c>
      <c r="I14" s="36">
        <v>2</v>
      </c>
      <c r="J14" s="36" t="s">
        <v>122</v>
      </c>
      <c r="K14" s="36" t="s">
        <v>127</v>
      </c>
    </row>
    <row r="15" spans="1:11" ht="15">
      <c r="A15" s="36" t="s">
        <v>139</v>
      </c>
      <c r="B15" s="36">
        <v>3</v>
      </c>
      <c r="C15" s="36">
        <v>2</v>
      </c>
      <c r="D15" s="36" t="s">
        <v>107</v>
      </c>
      <c r="E15" s="36">
        <v>4</v>
      </c>
      <c r="F15" s="36">
        <v>0</v>
      </c>
      <c r="G15" s="36">
        <v>0</v>
      </c>
      <c r="H15" s="36">
        <v>25</v>
      </c>
      <c r="I15" s="36">
        <v>3.5</v>
      </c>
      <c r="J15" s="36" t="s">
        <v>122</v>
      </c>
      <c r="K15" s="36" t="s">
        <v>127</v>
      </c>
    </row>
    <row r="16" spans="1:11" ht="15">
      <c r="A16" s="36" t="s">
        <v>140</v>
      </c>
      <c r="B16" s="36">
        <v>2</v>
      </c>
      <c r="C16" s="36">
        <v>2</v>
      </c>
      <c r="D16" s="36" t="s">
        <v>107</v>
      </c>
      <c r="E16" s="36">
        <v>4</v>
      </c>
      <c r="F16" s="36">
        <v>0</v>
      </c>
      <c r="G16" s="36">
        <v>0</v>
      </c>
      <c r="H16" s="36">
        <v>25</v>
      </c>
      <c r="I16" s="36">
        <v>5</v>
      </c>
      <c r="J16" s="36" t="s">
        <v>122</v>
      </c>
      <c r="K16" s="36" t="s">
        <v>141</v>
      </c>
    </row>
    <row r="17" spans="1:11" ht="15">
      <c r="A17" s="36" t="s">
        <v>105</v>
      </c>
      <c r="B17" s="36">
        <v>3</v>
      </c>
      <c r="C17" s="36">
        <v>1</v>
      </c>
      <c r="D17" s="36" t="s">
        <v>107</v>
      </c>
      <c r="E17" s="36">
        <v>4</v>
      </c>
      <c r="F17" s="36">
        <v>5</v>
      </c>
      <c r="G17" s="36">
        <v>10</v>
      </c>
      <c r="H17" s="36">
        <v>1</v>
      </c>
      <c r="I17" s="36">
        <v>0.5</v>
      </c>
      <c r="J17" s="36" t="s">
        <v>108</v>
      </c>
      <c r="K17" s="36" t="s">
        <v>109</v>
      </c>
    </row>
    <row r="18" spans="1:10" ht="15">
      <c r="A18" s="36" t="s">
        <v>142</v>
      </c>
      <c r="B18" s="36">
        <v>3</v>
      </c>
      <c r="C18" s="36">
        <v>1</v>
      </c>
      <c r="D18" s="36" t="s">
        <v>107</v>
      </c>
      <c r="E18" s="36">
        <v>10</v>
      </c>
      <c r="F18" s="36">
        <v>0</v>
      </c>
      <c r="G18" s="36">
        <v>0</v>
      </c>
      <c r="H18" s="36">
        <v>30</v>
      </c>
      <c r="I18" s="36">
        <v>4</v>
      </c>
      <c r="J18" s="36" t="s">
        <v>122</v>
      </c>
    </row>
    <row r="19" spans="1:11" ht="15">
      <c r="A19" s="36" t="s">
        <v>149</v>
      </c>
      <c r="B19" s="36">
        <v>3</v>
      </c>
      <c r="C19" s="36">
        <v>1</v>
      </c>
      <c r="D19" s="36" t="s">
        <v>107</v>
      </c>
      <c r="E19" s="36">
        <v>10</v>
      </c>
      <c r="F19" s="36">
        <v>0</v>
      </c>
      <c r="G19" s="36">
        <v>0</v>
      </c>
      <c r="H19" s="36">
        <v>30</v>
      </c>
      <c r="I19" s="36">
        <v>3</v>
      </c>
      <c r="J19" s="36" t="s">
        <v>122</v>
      </c>
      <c r="K19" s="36" t="s">
        <v>116</v>
      </c>
    </row>
    <row r="20" spans="1:11" ht="15">
      <c r="A20" s="36" t="s">
        <v>128</v>
      </c>
      <c r="B20" s="36">
        <v>3</v>
      </c>
      <c r="C20" s="36">
        <v>1</v>
      </c>
      <c r="D20" s="36" t="s">
        <v>107</v>
      </c>
      <c r="E20" s="36">
        <v>6</v>
      </c>
      <c r="F20" s="36">
        <v>0</v>
      </c>
      <c r="G20" s="36">
        <v>0</v>
      </c>
      <c r="H20" s="36">
        <v>10</v>
      </c>
      <c r="I20" s="36">
        <v>1</v>
      </c>
      <c r="J20" s="36" t="s">
        <v>108</v>
      </c>
      <c r="K20" s="36" t="s">
        <v>119</v>
      </c>
    </row>
    <row r="21" spans="1:11" ht="15">
      <c r="A21" s="36" t="s">
        <v>129</v>
      </c>
      <c r="B21" s="36">
        <v>3</v>
      </c>
      <c r="C21" s="36">
        <v>1</v>
      </c>
      <c r="D21" s="36" t="s">
        <v>107</v>
      </c>
      <c r="E21" s="36">
        <v>8</v>
      </c>
      <c r="F21" s="36">
        <v>0</v>
      </c>
      <c r="G21" s="36">
        <v>0</v>
      </c>
      <c r="H21" s="36">
        <v>15</v>
      </c>
      <c r="I21" s="36">
        <v>2</v>
      </c>
      <c r="J21" s="36" t="s">
        <v>122</v>
      </c>
      <c r="K21" s="36" t="s">
        <v>116</v>
      </c>
    </row>
    <row r="22" spans="1:12" s="58" customFormat="1" ht="15">
      <c r="A22" s="58" t="s">
        <v>238</v>
      </c>
      <c r="B22" s="58">
        <v>3</v>
      </c>
      <c r="C22" s="58">
        <v>1</v>
      </c>
      <c r="D22" s="58" t="s">
        <v>107</v>
      </c>
      <c r="E22" s="58">
        <v>8</v>
      </c>
      <c r="F22" s="58">
        <v>0</v>
      </c>
      <c r="G22" s="58">
        <v>0</v>
      </c>
      <c r="H22" s="58">
        <v>15</v>
      </c>
      <c r="I22" s="58">
        <v>2</v>
      </c>
      <c r="J22" s="58" t="s">
        <v>122</v>
      </c>
      <c r="K22" s="58" t="s">
        <v>116</v>
      </c>
      <c r="L22" s="58">
        <v>1</v>
      </c>
    </row>
    <row r="23" spans="1:11" ht="15">
      <c r="A23" s="36" t="s">
        <v>130</v>
      </c>
      <c r="B23" s="36">
        <v>2</v>
      </c>
      <c r="C23" s="36">
        <v>1</v>
      </c>
      <c r="D23" s="36" t="s">
        <v>107</v>
      </c>
      <c r="E23" s="36">
        <v>10</v>
      </c>
      <c r="F23" s="36">
        <v>0</v>
      </c>
      <c r="G23" s="36">
        <v>0</v>
      </c>
      <c r="H23" s="36">
        <v>10</v>
      </c>
      <c r="I23" s="36">
        <v>2.5</v>
      </c>
      <c r="J23" s="36" t="s">
        <v>131</v>
      </c>
      <c r="K23" s="36" t="s">
        <v>116</v>
      </c>
    </row>
    <row r="24" spans="1:10" ht="15">
      <c r="A24" s="36" t="s">
        <v>143</v>
      </c>
      <c r="B24" s="36">
        <v>2</v>
      </c>
      <c r="C24" s="36">
        <v>2</v>
      </c>
      <c r="D24" s="36" t="s">
        <v>107</v>
      </c>
      <c r="E24" s="36">
        <v>6</v>
      </c>
      <c r="F24" s="36">
        <v>0</v>
      </c>
      <c r="G24" s="36">
        <v>0</v>
      </c>
      <c r="H24" s="36">
        <v>25</v>
      </c>
      <c r="I24" s="36">
        <v>5</v>
      </c>
      <c r="J24" s="36" t="s">
        <v>131</v>
      </c>
    </row>
    <row r="25" spans="1:11" ht="15">
      <c r="A25" s="36" t="s">
        <v>159</v>
      </c>
      <c r="B25" s="36">
        <v>2</v>
      </c>
      <c r="C25" s="36">
        <v>1</v>
      </c>
      <c r="D25" s="36" t="s">
        <v>107</v>
      </c>
      <c r="E25" s="36">
        <v>6</v>
      </c>
      <c r="F25" s="36">
        <v>10</v>
      </c>
      <c r="G25" s="36">
        <v>20</v>
      </c>
      <c r="H25" s="36">
        <v>1</v>
      </c>
      <c r="I25" s="36">
        <v>0</v>
      </c>
      <c r="J25" s="36" t="s">
        <v>159</v>
      </c>
      <c r="K25" s="36" t="s">
        <v>162</v>
      </c>
    </row>
    <row r="26" spans="1:11" ht="15">
      <c r="A26" s="36" t="s">
        <v>110</v>
      </c>
      <c r="B26" s="36">
        <v>2</v>
      </c>
      <c r="C26" s="36">
        <v>1</v>
      </c>
      <c r="D26" s="36" t="s">
        <v>107</v>
      </c>
      <c r="E26" s="36">
        <v>6</v>
      </c>
      <c r="F26" s="36">
        <v>0</v>
      </c>
      <c r="G26" s="36">
        <v>0</v>
      </c>
      <c r="H26" s="36">
        <v>1</v>
      </c>
      <c r="I26" s="36">
        <v>1.5</v>
      </c>
      <c r="J26" s="36" t="s">
        <v>111</v>
      </c>
      <c r="K26" s="36" t="s">
        <v>112</v>
      </c>
    </row>
    <row r="27" spans="1:11" ht="15">
      <c r="A27" s="36" t="s">
        <v>144</v>
      </c>
      <c r="B27" s="36">
        <v>2</v>
      </c>
      <c r="C27" s="36">
        <v>1</v>
      </c>
      <c r="D27" s="36" t="s">
        <v>107</v>
      </c>
      <c r="E27" s="36">
        <v>12</v>
      </c>
      <c r="F27" s="36">
        <v>0</v>
      </c>
      <c r="G27" s="36">
        <v>0</v>
      </c>
      <c r="H27" s="36">
        <v>30</v>
      </c>
      <c r="I27" s="36">
        <v>6</v>
      </c>
      <c r="J27" s="36" t="s">
        <v>133</v>
      </c>
      <c r="K27" s="36" t="s">
        <v>127</v>
      </c>
    </row>
    <row r="28" spans="1:9" ht="15">
      <c r="A28" s="36" t="s">
        <v>155</v>
      </c>
      <c r="B28" s="36">
        <v>0</v>
      </c>
      <c r="C28" s="36">
        <v>1</v>
      </c>
      <c r="D28" s="36" t="s">
        <v>107</v>
      </c>
      <c r="E28" s="36">
        <v>8</v>
      </c>
      <c r="F28" s="36">
        <v>0</v>
      </c>
      <c r="G28" s="36">
        <v>0</v>
      </c>
      <c r="H28" s="36">
        <v>0</v>
      </c>
      <c r="I28" s="38" t="s">
        <v>156</v>
      </c>
    </row>
    <row r="29" spans="1:11" ht="15">
      <c r="A29" s="36" t="s">
        <v>132</v>
      </c>
      <c r="B29" s="36">
        <v>2</v>
      </c>
      <c r="C29" s="36">
        <v>1</v>
      </c>
      <c r="D29" s="36" t="s">
        <v>107</v>
      </c>
      <c r="E29" s="36">
        <v>10</v>
      </c>
      <c r="F29" s="36">
        <v>0</v>
      </c>
      <c r="G29" s="36">
        <v>0</v>
      </c>
      <c r="H29" s="36">
        <v>15</v>
      </c>
      <c r="I29" s="36">
        <v>3</v>
      </c>
      <c r="J29" s="36" t="s">
        <v>133</v>
      </c>
      <c r="K29" s="36" t="s">
        <v>116</v>
      </c>
    </row>
    <row r="30" spans="1:11" ht="15">
      <c r="A30" s="36" t="s">
        <v>145</v>
      </c>
      <c r="B30" s="36">
        <v>2</v>
      </c>
      <c r="C30" s="36">
        <v>1</v>
      </c>
      <c r="D30" s="36" t="s">
        <v>107</v>
      </c>
      <c r="E30" s="36">
        <v>10</v>
      </c>
      <c r="F30" s="36">
        <v>0</v>
      </c>
      <c r="G30" s="36">
        <v>0</v>
      </c>
      <c r="H30" s="36">
        <v>25</v>
      </c>
      <c r="I30" s="36">
        <v>6</v>
      </c>
      <c r="J30" s="36" t="s">
        <v>146</v>
      </c>
      <c r="K30" s="36" t="s">
        <v>141</v>
      </c>
    </row>
    <row r="31" spans="1:11" ht="15">
      <c r="A31" s="36" t="s">
        <v>113</v>
      </c>
      <c r="B31" s="36">
        <v>2</v>
      </c>
      <c r="C31" s="36">
        <v>1</v>
      </c>
      <c r="D31" s="36" t="s">
        <v>107</v>
      </c>
      <c r="E31" s="36">
        <v>6</v>
      </c>
      <c r="F31" s="36">
        <v>10</v>
      </c>
      <c r="G31" s="36">
        <v>20</v>
      </c>
      <c r="H31" s="36">
        <v>5</v>
      </c>
      <c r="I31" s="36">
        <v>1</v>
      </c>
      <c r="J31" s="36" t="s">
        <v>114</v>
      </c>
      <c r="K31" s="36" t="s">
        <v>115</v>
      </c>
    </row>
    <row r="32" spans="1:11" ht="15">
      <c r="A32" s="36" t="s">
        <v>150</v>
      </c>
      <c r="B32" s="36">
        <v>3</v>
      </c>
      <c r="C32" s="36">
        <v>1</v>
      </c>
      <c r="D32" s="36" t="s">
        <v>107</v>
      </c>
      <c r="E32" s="36">
        <v>6</v>
      </c>
      <c r="F32" s="36">
        <v>0</v>
      </c>
      <c r="G32" s="36">
        <v>0</v>
      </c>
      <c r="H32" s="36">
        <v>3</v>
      </c>
      <c r="I32" s="36">
        <v>0.5</v>
      </c>
      <c r="J32" s="36" t="s">
        <v>108</v>
      </c>
      <c r="K32" s="36" t="s">
        <v>127</v>
      </c>
    </row>
    <row r="33" spans="1:11" ht="15">
      <c r="A33" s="36" t="s">
        <v>114</v>
      </c>
      <c r="B33" s="36">
        <v>2</v>
      </c>
      <c r="C33" s="36">
        <v>1</v>
      </c>
      <c r="D33" s="36" t="s">
        <v>107</v>
      </c>
      <c r="E33" s="36">
        <v>8</v>
      </c>
      <c r="F33" s="36">
        <v>0</v>
      </c>
      <c r="G33" s="36">
        <v>0</v>
      </c>
      <c r="H33" s="36">
        <v>5</v>
      </c>
      <c r="I33" s="36">
        <v>3</v>
      </c>
      <c r="J33" s="36" t="s">
        <v>114</v>
      </c>
      <c r="K33" s="36" t="s">
        <v>116</v>
      </c>
    </row>
    <row r="34" spans="1:10" ht="15">
      <c r="A34" s="36" t="s">
        <v>147</v>
      </c>
      <c r="B34" s="36">
        <v>2</v>
      </c>
      <c r="C34" s="36">
        <v>2</v>
      </c>
      <c r="D34" s="36" t="s">
        <v>107</v>
      </c>
      <c r="E34" s="36">
        <v>6</v>
      </c>
      <c r="F34" s="36">
        <v>0</v>
      </c>
      <c r="G34" s="36">
        <v>0</v>
      </c>
      <c r="H34" s="36">
        <v>30</v>
      </c>
      <c r="I34" s="36">
        <v>6</v>
      </c>
      <c r="J34" s="36" t="s">
        <v>135</v>
      </c>
    </row>
    <row r="35" spans="1:10" ht="15">
      <c r="A35" s="36" t="s">
        <v>153</v>
      </c>
      <c r="B35" s="36">
        <v>0</v>
      </c>
      <c r="C35" s="36">
        <v>1</v>
      </c>
      <c r="D35" s="36" t="s">
        <v>107</v>
      </c>
      <c r="E35" s="36">
        <v>4</v>
      </c>
      <c r="F35" s="36">
        <v>0</v>
      </c>
      <c r="G35" s="36">
        <v>0</v>
      </c>
      <c r="H35" s="36">
        <v>0</v>
      </c>
      <c r="I35" s="36">
        <v>0</v>
      </c>
      <c r="J35" s="36" t="s">
        <v>153</v>
      </c>
    </row>
    <row r="36" spans="1:11" ht="15">
      <c r="A36" s="36" t="s">
        <v>134</v>
      </c>
      <c r="B36" s="36">
        <v>2</v>
      </c>
      <c r="C36" s="36">
        <v>1</v>
      </c>
      <c r="D36" s="36" t="s">
        <v>107</v>
      </c>
      <c r="E36" s="36">
        <v>10</v>
      </c>
      <c r="F36" s="36">
        <v>0</v>
      </c>
      <c r="G36" s="36">
        <v>0</v>
      </c>
      <c r="H36" s="36">
        <v>15</v>
      </c>
      <c r="I36" s="36">
        <v>2.5</v>
      </c>
      <c r="J36" s="36" t="s">
        <v>135</v>
      </c>
      <c r="K36" s="36" t="s">
        <v>116</v>
      </c>
    </row>
    <row r="37" spans="1:11" ht="15">
      <c r="A37" s="36" t="s">
        <v>136</v>
      </c>
      <c r="B37" s="36">
        <v>2</v>
      </c>
      <c r="C37" s="36">
        <v>1</v>
      </c>
      <c r="D37" s="36" t="s">
        <v>107</v>
      </c>
      <c r="E37" s="36">
        <v>6</v>
      </c>
      <c r="F37" s="36">
        <v>5</v>
      </c>
      <c r="G37" s="36">
        <v>10</v>
      </c>
      <c r="H37" s="36">
        <v>5</v>
      </c>
      <c r="I37" s="36">
        <v>1</v>
      </c>
      <c r="J37" s="36" t="s">
        <v>135</v>
      </c>
      <c r="K37" s="36" t="s">
        <v>109</v>
      </c>
    </row>
    <row r="38" spans="1:11" ht="15">
      <c r="A38" s="36" t="s">
        <v>117</v>
      </c>
      <c r="B38" s="36">
        <v>2</v>
      </c>
      <c r="C38" s="36">
        <v>1</v>
      </c>
      <c r="D38" s="36" t="s">
        <v>107</v>
      </c>
      <c r="E38" s="36">
        <v>8</v>
      </c>
      <c r="F38" s="36">
        <v>0</v>
      </c>
      <c r="G38" s="36">
        <v>0</v>
      </c>
      <c r="H38" s="36">
        <v>5</v>
      </c>
      <c r="I38" s="37">
        <v>3</v>
      </c>
      <c r="J38" s="36" t="s">
        <v>111</v>
      </c>
      <c r="K38" s="36" t="s">
        <v>116</v>
      </c>
    </row>
    <row r="39" spans="1:10" ht="15">
      <c r="A39" s="36" t="s">
        <v>124</v>
      </c>
      <c r="B39" s="36">
        <v>2</v>
      </c>
      <c r="C39" s="36">
        <v>2</v>
      </c>
      <c r="D39" s="36" t="s">
        <v>107</v>
      </c>
      <c r="E39" s="36">
        <v>4</v>
      </c>
      <c r="F39" s="36">
        <v>0</v>
      </c>
      <c r="G39" s="36">
        <v>0</v>
      </c>
      <c r="H39" s="36">
        <v>1</v>
      </c>
      <c r="I39" s="36">
        <v>5</v>
      </c>
      <c r="J39" s="36" t="s">
        <v>111</v>
      </c>
    </row>
    <row r="40" spans="1:10" ht="15">
      <c r="A40" s="36" t="s">
        <v>125</v>
      </c>
      <c r="B40" s="36">
        <v>2</v>
      </c>
      <c r="C40" s="36">
        <v>1</v>
      </c>
      <c r="D40" s="36" t="s">
        <v>107</v>
      </c>
      <c r="E40" s="36">
        <v>10</v>
      </c>
      <c r="F40" s="36">
        <v>0</v>
      </c>
      <c r="G40" s="36">
        <v>0</v>
      </c>
      <c r="H40" s="36">
        <v>10</v>
      </c>
      <c r="I40" s="36">
        <v>4</v>
      </c>
      <c r="J40" s="36" t="s">
        <v>111</v>
      </c>
    </row>
    <row r="41" spans="1:9" ht="15">
      <c r="A41" s="36" t="s">
        <v>62</v>
      </c>
      <c r="B41" s="36">
        <v>0</v>
      </c>
      <c r="C41" s="36">
        <v>1</v>
      </c>
      <c r="D41" s="36" t="s">
        <v>107</v>
      </c>
      <c r="E41" s="36">
        <v>4</v>
      </c>
      <c r="F41" s="36">
        <v>0</v>
      </c>
      <c r="G41" s="36">
        <v>0</v>
      </c>
      <c r="H41" s="36">
        <v>0</v>
      </c>
      <c r="I41" s="36" t="s">
        <v>154</v>
      </c>
    </row>
    <row r="42" spans="1:9" ht="15">
      <c r="A42" s="36" t="s">
        <v>167</v>
      </c>
      <c r="B42" s="36">
        <v>0</v>
      </c>
      <c r="C42" s="36">
        <v>1</v>
      </c>
      <c r="D42" s="36" t="s">
        <v>107</v>
      </c>
      <c r="E42" s="36">
        <v>4</v>
      </c>
      <c r="F42" s="36">
        <v>5</v>
      </c>
      <c r="G42" s="36">
        <v>10</v>
      </c>
      <c r="H42" s="36">
        <v>0</v>
      </c>
      <c r="I42" s="36">
        <v>0.5</v>
      </c>
    </row>
    <row r="43" spans="1:11" ht="15">
      <c r="A43" s="36" t="s">
        <v>138</v>
      </c>
      <c r="B43" s="36">
        <v>2</v>
      </c>
      <c r="C43" s="36">
        <v>1</v>
      </c>
      <c r="D43" s="36" t="s">
        <v>107</v>
      </c>
      <c r="E43" s="36">
        <v>10</v>
      </c>
      <c r="F43" s="36">
        <v>0</v>
      </c>
      <c r="G43" s="36">
        <v>0</v>
      </c>
      <c r="H43" s="36">
        <v>10</v>
      </c>
      <c r="I43" s="36">
        <v>4.5</v>
      </c>
      <c r="J43" s="36" t="s">
        <v>148</v>
      </c>
      <c r="K43" s="36" t="s">
        <v>141</v>
      </c>
    </row>
    <row r="44" spans="1:11" ht="15">
      <c r="A44" s="36" t="s">
        <v>137</v>
      </c>
      <c r="B44" s="36">
        <v>2</v>
      </c>
      <c r="C44" s="36">
        <v>1</v>
      </c>
      <c r="D44" s="36" t="s">
        <v>107</v>
      </c>
      <c r="E44" s="36">
        <v>8</v>
      </c>
      <c r="F44" s="36">
        <v>0</v>
      </c>
      <c r="G44" s="36">
        <v>0</v>
      </c>
      <c r="H44" s="36">
        <v>15</v>
      </c>
      <c r="I44" s="36">
        <v>3</v>
      </c>
      <c r="J44" s="36" t="s">
        <v>138</v>
      </c>
      <c r="K44" s="36" t="s">
        <v>127</v>
      </c>
    </row>
    <row r="45" spans="1:10" ht="15">
      <c r="A45" s="36" t="s">
        <v>151</v>
      </c>
      <c r="B45" s="36">
        <v>3</v>
      </c>
      <c r="C45" s="36">
        <v>1</v>
      </c>
      <c r="D45" s="36" t="s">
        <v>107</v>
      </c>
      <c r="E45" s="36">
        <v>8</v>
      </c>
      <c r="F45" s="36">
        <v>0</v>
      </c>
      <c r="G45" s="36">
        <v>0</v>
      </c>
      <c r="H45" s="36">
        <v>25</v>
      </c>
      <c r="I45" s="36">
        <v>1</v>
      </c>
      <c r="J45" s="36" t="s">
        <v>108</v>
      </c>
    </row>
    <row r="46" spans="1:11" ht="15">
      <c r="A46" s="36" t="s">
        <v>118</v>
      </c>
      <c r="B46" s="36">
        <v>2</v>
      </c>
      <c r="C46" s="36">
        <v>1</v>
      </c>
      <c r="D46" s="36" t="s">
        <v>107</v>
      </c>
      <c r="E46" s="36">
        <v>6</v>
      </c>
      <c r="F46" s="36">
        <v>0</v>
      </c>
      <c r="G46" s="36">
        <v>0</v>
      </c>
      <c r="H46" s="36">
        <v>2</v>
      </c>
      <c r="I46" s="36">
        <v>1</v>
      </c>
      <c r="J46" s="36" t="s">
        <v>108</v>
      </c>
      <c r="K46" s="36" t="s">
        <v>119</v>
      </c>
    </row>
    <row r="47" spans="1:11" ht="15">
      <c r="A47" s="36" t="s">
        <v>166</v>
      </c>
      <c r="B47" s="36">
        <v>3</v>
      </c>
      <c r="C47" s="36">
        <v>1</v>
      </c>
      <c r="D47" s="36" t="s">
        <v>107</v>
      </c>
      <c r="E47" s="36">
        <v>4</v>
      </c>
      <c r="F47" s="36">
        <v>6</v>
      </c>
      <c r="G47" s="36">
        <v>12</v>
      </c>
      <c r="H47" s="36">
        <v>1</v>
      </c>
      <c r="I47" s="36">
        <v>0.25</v>
      </c>
      <c r="J47" s="36" t="s">
        <v>108</v>
      </c>
      <c r="K47" s="36" t="s">
        <v>172</v>
      </c>
    </row>
    <row r="48" spans="1:11" ht="15">
      <c r="A48" s="36" t="b">
        <v>0</v>
      </c>
      <c r="B48" s="36">
        <v>2</v>
      </c>
      <c r="C48" s="36">
        <v>2</v>
      </c>
      <c r="D48" s="36" t="s">
        <v>107</v>
      </c>
      <c r="E48" s="36">
        <v>4</v>
      </c>
      <c r="F48" s="36">
        <v>0</v>
      </c>
      <c r="G48" s="36">
        <v>0</v>
      </c>
      <c r="H48" s="36">
        <v>5</v>
      </c>
      <c r="I48" s="36">
        <v>5</v>
      </c>
      <c r="J48" s="36" t="s">
        <v>122</v>
      </c>
      <c r="K48" s="36" t="s">
        <v>123</v>
      </c>
    </row>
    <row r="49" ht="15">
      <c r="D49" s="36" t="s">
        <v>107</v>
      </c>
    </row>
    <row r="50" ht="15">
      <c r="D50" s="36" t="s">
        <v>107</v>
      </c>
    </row>
    <row r="51" ht="15">
      <c r="D51" s="36" t="s">
        <v>107</v>
      </c>
    </row>
    <row r="52" ht="15">
      <c r="D52" s="36" t="s">
        <v>107</v>
      </c>
    </row>
    <row r="53" ht="15">
      <c r="D53" s="36" t="s">
        <v>107</v>
      </c>
    </row>
    <row r="54" ht="15">
      <c r="D54" s="36" t="s">
        <v>107</v>
      </c>
    </row>
    <row r="55" ht="15">
      <c r="D55" s="36" t="s">
        <v>107</v>
      </c>
    </row>
    <row r="56" ht="15">
      <c r="D56" s="36" t="s">
        <v>107</v>
      </c>
    </row>
    <row r="57" ht="15">
      <c r="D57" s="36" t="s">
        <v>107</v>
      </c>
    </row>
    <row r="58" ht="15">
      <c r="D58" s="36" t="s">
        <v>107</v>
      </c>
    </row>
    <row r="59" ht="15">
      <c r="D59" s="36" t="s">
        <v>107</v>
      </c>
    </row>
    <row r="60" ht="15">
      <c r="D60" s="36" t="s">
        <v>107</v>
      </c>
    </row>
    <row r="61" ht="15">
      <c r="D61" s="36" t="s">
        <v>107</v>
      </c>
    </row>
    <row r="62" ht="15">
      <c r="D62" s="36" t="s">
        <v>107</v>
      </c>
    </row>
    <row r="63" ht="15">
      <c r="D63" s="36" t="s">
        <v>107</v>
      </c>
    </row>
    <row r="64" ht="15">
      <c r="D64" s="36" t="s">
        <v>107</v>
      </c>
    </row>
    <row r="65" ht="15">
      <c r="D65" s="36" t="s">
        <v>107</v>
      </c>
    </row>
    <row r="66" ht="15">
      <c r="D66" s="36" t="s">
        <v>107</v>
      </c>
    </row>
    <row r="67" ht="15">
      <c r="D67" s="36" t="s">
        <v>107</v>
      </c>
    </row>
    <row r="68" ht="15">
      <c r="D68" s="36" t="s">
        <v>107</v>
      </c>
    </row>
    <row r="69" ht="15">
      <c r="D69" s="36" t="s">
        <v>107</v>
      </c>
    </row>
    <row r="70" ht="15">
      <c r="D70" s="36" t="s">
        <v>107</v>
      </c>
    </row>
    <row r="71" ht="15">
      <c r="D71" s="36" t="s">
        <v>107</v>
      </c>
    </row>
    <row r="72" ht="15">
      <c r="D72" s="36" t="s">
        <v>107</v>
      </c>
    </row>
    <row r="73" ht="15">
      <c r="D73" s="36" t="s">
        <v>107</v>
      </c>
    </row>
    <row r="74" ht="15">
      <c r="D74" s="36" t="s">
        <v>107</v>
      </c>
    </row>
    <row r="75" ht="15">
      <c r="D75" s="36" t="s">
        <v>107</v>
      </c>
    </row>
    <row r="76" ht="15">
      <c r="D76" s="36" t="s">
        <v>107</v>
      </c>
    </row>
    <row r="77" ht="15">
      <c r="D77" s="36" t="s">
        <v>107</v>
      </c>
    </row>
    <row r="78" ht="15">
      <c r="D78" s="36" t="s">
        <v>107</v>
      </c>
    </row>
    <row r="79" ht="15">
      <c r="D79" s="36" t="s">
        <v>107</v>
      </c>
    </row>
    <row r="80" ht="15">
      <c r="D80" s="36" t="s">
        <v>107</v>
      </c>
    </row>
    <row r="81" ht="15">
      <c r="D81" s="36" t="s">
        <v>107</v>
      </c>
    </row>
    <row r="82" ht="15">
      <c r="D82" s="36" t="s">
        <v>107</v>
      </c>
    </row>
    <row r="83" ht="15">
      <c r="D83" s="36" t="s">
        <v>107</v>
      </c>
    </row>
    <row r="84" ht="15">
      <c r="D84" s="36" t="s">
        <v>107</v>
      </c>
    </row>
    <row r="85" ht="15">
      <c r="D85" s="36" t="s">
        <v>107</v>
      </c>
    </row>
    <row r="86" ht="15">
      <c r="D86" s="36" t="s">
        <v>107</v>
      </c>
    </row>
    <row r="87" ht="15">
      <c r="D87" s="36" t="s">
        <v>107</v>
      </c>
    </row>
    <row r="88" ht="15">
      <c r="D88" s="36" t="s">
        <v>107</v>
      </c>
    </row>
    <row r="89" ht="15">
      <c r="D89" s="36" t="s">
        <v>107</v>
      </c>
    </row>
    <row r="90" ht="15">
      <c r="D90" s="36" t="s">
        <v>107</v>
      </c>
    </row>
    <row r="91" ht="15">
      <c r="D91" s="36" t="s">
        <v>107</v>
      </c>
    </row>
    <row r="92" ht="15">
      <c r="D92" s="36" t="s">
        <v>107</v>
      </c>
    </row>
    <row r="93" ht="15">
      <c r="D93" s="36" t="s">
        <v>107</v>
      </c>
    </row>
    <row r="94" ht="15">
      <c r="D94" s="36" t="s">
        <v>107</v>
      </c>
    </row>
    <row r="95" ht="15">
      <c r="D95" s="36" t="s">
        <v>107</v>
      </c>
    </row>
    <row r="96" ht="15">
      <c r="D96" s="36" t="s">
        <v>107</v>
      </c>
    </row>
    <row r="97" ht="15">
      <c r="D97" s="36" t="s">
        <v>107</v>
      </c>
    </row>
    <row r="98" ht="15">
      <c r="D98" s="36" t="s">
        <v>107</v>
      </c>
    </row>
    <row r="99" ht="15">
      <c r="D99" s="36" t="s">
        <v>107</v>
      </c>
    </row>
    <row r="100" ht="15">
      <c r="D100" s="36" t="s">
        <v>107</v>
      </c>
    </row>
    <row r="101" ht="15">
      <c r="D101" s="36" t="s">
        <v>107</v>
      </c>
    </row>
    <row r="102" ht="15">
      <c r="D102" s="36" t="s">
        <v>107</v>
      </c>
    </row>
    <row r="103" ht="15">
      <c r="D103" s="36" t="s">
        <v>107</v>
      </c>
    </row>
    <row r="104" ht="15">
      <c r="D104" s="36" t="s">
        <v>107</v>
      </c>
    </row>
    <row r="105" ht="15">
      <c r="D105" s="36" t="s">
        <v>107</v>
      </c>
    </row>
    <row r="106" ht="15">
      <c r="D106" s="36" t="s">
        <v>107</v>
      </c>
    </row>
    <row r="107" ht="15">
      <c r="D107" s="36" t="s">
        <v>107</v>
      </c>
    </row>
    <row r="108" ht="15">
      <c r="D108" s="36" t="s">
        <v>107</v>
      </c>
    </row>
    <row r="109" ht="15">
      <c r="D109" s="36" t="s">
        <v>107</v>
      </c>
    </row>
    <row r="110" ht="15">
      <c r="D110" s="36" t="s">
        <v>107</v>
      </c>
    </row>
    <row r="111" ht="15">
      <c r="D111" s="36" t="s">
        <v>107</v>
      </c>
    </row>
    <row r="112" ht="15">
      <c r="D112" s="36" t="s">
        <v>107</v>
      </c>
    </row>
    <row r="113" ht="15">
      <c r="D113" s="36" t="s">
        <v>107</v>
      </c>
    </row>
    <row r="114" ht="15">
      <c r="D114" s="36" t="s">
        <v>107</v>
      </c>
    </row>
    <row r="115" ht="15">
      <c r="D115" s="36" t="s">
        <v>107</v>
      </c>
    </row>
    <row r="116" ht="15">
      <c r="D116" s="36" t="s">
        <v>107</v>
      </c>
    </row>
    <row r="117" ht="15">
      <c r="D117" s="36" t="s">
        <v>107</v>
      </c>
    </row>
    <row r="118" ht="15">
      <c r="D118" s="36" t="s">
        <v>107</v>
      </c>
    </row>
    <row r="119" ht="15">
      <c r="D119" s="36" t="s">
        <v>107</v>
      </c>
    </row>
    <row r="120" ht="15">
      <c r="D120" s="36" t="s">
        <v>107</v>
      </c>
    </row>
    <row r="121" ht="15">
      <c r="D121" s="36" t="s">
        <v>107</v>
      </c>
    </row>
    <row r="122" ht="15">
      <c r="D122" s="36" t="s">
        <v>107</v>
      </c>
    </row>
    <row r="123" ht="15">
      <c r="D123" s="36" t="s">
        <v>107</v>
      </c>
    </row>
    <row r="124" ht="15">
      <c r="D124" s="36" t="s">
        <v>107</v>
      </c>
    </row>
    <row r="125" ht="15">
      <c r="D125" s="36" t="s">
        <v>107</v>
      </c>
    </row>
    <row r="126" ht="15">
      <c r="D126" s="36" t="s">
        <v>107</v>
      </c>
    </row>
    <row r="127" ht="15">
      <c r="D127" s="36" t="s">
        <v>107</v>
      </c>
    </row>
    <row r="128" ht="15">
      <c r="D128" s="36" t="s">
        <v>107</v>
      </c>
    </row>
    <row r="129" ht="15">
      <c r="D129" s="36" t="s">
        <v>107</v>
      </c>
    </row>
    <row r="130" ht="15">
      <c r="D130" s="36" t="s">
        <v>107</v>
      </c>
    </row>
    <row r="131" ht="15">
      <c r="D131" s="36" t="s">
        <v>107</v>
      </c>
    </row>
    <row r="132" ht="15">
      <c r="D132" s="36" t="s">
        <v>107</v>
      </c>
    </row>
    <row r="133" ht="15">
      <c r="D133" s="36" t="s">
        <v>107</v>
      </c>
    </row>
    <row r="134" ht="15">
      <c r="D134" s="36" t="s">
        <v>107</v>
      </c>
    </row>
    <row r="135" ht="15">
      <c r="D135" s="36" t="s">
        <v>107</v>
      </c>
    </row>
    <row r="136" ht="15">
      <c r="D136" s="36" t="s">
        <v>107</v>
      </c>
    </row>
    <row r="137" ht="15">
      <c r="D137" s="36" t="s">
        <v>107</v>
      </c>
    </row>
    <row r="138" ht="15">
      <c r="D138" s="36" t="s">
        <v>107</v>
      </c>
    </row>
    <row r="139" ht="15">
      <c r="D139" s="36" t="s">
        <v>107</v>
      </c>
    </row>
    <row r="140" ht="15">
      <c r="D140" s="36" t="s">
        <v>107</v>
      </c>
    </row>
    <row r="141" ht="15">
      <c r="D141" s="36" t="s">
        <v>107</v>
      </c>
    </row>
    <row r="142" ht="15">
      <c r="D142" s="36" t="s">
        <v>107</v>
      </c>
    </row>
    <row r="143" ht="15">
      <c r="D143" s="36" t="s">
        <v>107</v>
      </c>
    </row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cp:lastPrinted>2012-04-10T09:33:58Z</cp:lastPrinted>
  <dcterms:created xsi:type="dcterms:W3CDTF">2012-04-09T11:17:54Z</dcterms:created>
  <dcterms:modified xsi:type="dcterms:W3CDTF">2012-04-12T08:45:26Z</dcterms:modified>
  <cp:category/>
  <cp:version/>
  <cp:contentType/>
  <cp:contentStatus/>
</cp:coreProperties>
</file>