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7980" windowHeight="7305" activeTab="2"/>
  </bookViews>
  <sheets>
    <sheet name="Presentation" sheetId="1" r:id="rId1"/>
    <sheet name="Carac" sheetId="2" r:id="rId2"/>
    <sheet name="Fiche" sheetId="3" r:id="rId3"/>
    <sheet name="Carriere" sheetId="4" r:id="rId4"/>
    <sheet name="Profil" sheetId="5" r:id="rId5"/>
  </sheets>
  <definedNames>
    <definedName name="CRITERIA" localSheetId="3">'Carriere'!#REF!</definedName>
    <definedName name="CRITERIA" localSheetId="2">'Fiche'!$I$14:$I$15</definedName>
    <definedName name="EXTRACT" localSheetId="3">'Carriere'!#REF!</definedName>
    <definedName name="EXTRACT" localSheetId="2">'Fiche'!$H$23:$H$23</definedName>
  </definedNames>
  <calcPr fullCalcOnLoad="1"/>
</workbook>
</file>

<file path=xl/sharedStrings.xml><?xml version="1.0" encoding="utf-8"?>
<sst xmlns="http://schemas.openxmlformats.org/spreadsheetml/2006/main" count="1498" uniqueCount="584">
  <si>
    <t>CC</t>
  </si>
  <si>
    <t>CT</t>
  </si>
  <si>
    <t>F</t>
  </si>
  <si>
    <t>E</t>
  </si>
  <si>
    <t>Ag</t>
  </si>
  <si>
    <t>Int</t>
  </si>
  <si>
    <t>FM</t>
  </si>
  <si>
    <t>Soc</t>
  </si>
  <si>
    <t>jet de dés</t>
  </si>
  <si>
    <t>A</t>
  </si>
  <si>
    <t>B</t>
  </si>
  <si>
    <t>BF</t>
  </si>
  <si>
    <t>BE</t>
  </si>
  <si>
    <t>M</t>
  </si>
  <si>
    <t>bonus</t>
  </si>
  <si>
    <t>Points de destin</t>
  </si>
  <si>
    <t>acuité auditive</t>
  </si>
  <si>
    <t>acuité visuellle</t>
  </si>
  <si>
    <t>ambidextre</t>
  </si>
  <si>
    <t>calcul mental</t>
  </si>
  <si>
    <t>chance</t>
  </si>
  <si>
    <t>course à pied</t>
  </si>
  <si>
    <t>sociable</t>
  </si>
  <si>
    <t>dur à cuire</t>
  </si>
  <si>
    <t>force accrue</t>
  </si>
  <si>
    <t>guerrier né</t>
  </si>
  <si>
    <t>imitation</t>
  </si>
  <si>
    <t>intelligent</t>
  </si>
  <si>
    <t>reflexe éclair</t>
  </si>
  <si>
    <t>resistance à la magie</t>
  </si>
  <si>
    <t>resistance accrue</t>
  </si>
  <si>
    <t>resistance aux maladies</t>
  </si>
  <si>
    <t>resistance aux poisons</t>
  </si>
  <si>
    <t>robuste</t>
  </si>
  <si>
    <t>sang froid</t>
  </si>
  <si>
    <t>sixieme sens</t>
  </si>
  <si>
    <t>tireur d'élite</t>
  </si>
  <si>
    <t>vision nocturne</t>
  </si>
  <si>
    <t>Compétences</t>
  </si>
  <si>
    <t>Talents</t>
  </si>
  <si>
    <t>langue (reikspeil)</t>
  </si>
  <si>
    <t>Numero</t>
  </si>
  <si>
    <t>halfling</t>
  </si>
  <si>
    <t>humain</t>
  </si>
  <si>
    <t>Humain</t>
  </si>
  <si>
    <t>Halfling</t>
  </si>
  <si>
    <t>saint d'esprit</t>
  </si>
  <si>
    <t>caracteristique finales</t>
  </si>
  <si>
    <t>Carriere de base</t>
  </si>
  <si>
    <t>agitateur</t>
  </si>
  <si>
    <t>apprenti sorcier</t>
  </si>
  <si>
    <t>artisan</t>
  </si>
  <si>
    <t>bateleur</t>
  </si>
  <si>
    <t>batekier</t>
  </si>
  <si>
    <t>berserk norse</t>
  </si>
  <si>
    <t>bourgeois</t>
  </si>
  <si>
    <t>bucheron</t>
  </si>
  <si>
    <t>charbonnier</t>
  </si>
  <si>
    <t>cocher</t>
  </si>
  <si>
    <t>collecteur de taxes</t>
  </si>
  <si>
    <t>combatant des tunnels</t>
  </si>
  <si>
    <t>contrebandier</t>
  </si>
  <si>
    <t>coupe-jarret</t>
  </si>
  <si>
    <t>diestro estalien</t>
  </si>
  <si>
    <t>eclaireur</t>
  </si>
  <si>
    <t>écuyer</t>
  </si>
  <si>
    <t>emissaire elfe</t>
  </si>
  <si>
    <t>escroc</t>
  </si>
  <si>
    <t>etudiant</t>
  </si>
  <si>
    <t>fanatique</t>
  </si>
  <si>
    <t>garde du corps</t>
  </si>
  <si>
    <t>gardien tribal</t>
  </si>
  <si>
    <t>geolier</t>
  </si>
  <si>
    <t>gladiateur</t>
  </si>
  <si>
    <t>hors-la-loi</t>
  </si>
  <si>
    <t>initie</t>
  </si>
  <si>
    <t>kossar kiskevite</t>
  </si>
  <si>
    <t>marin</t>
  </si>
  <si>
    <t>matelot</t>
  </si>
  <si>
    <t>mercanti</t>
  </si>
  <si>
    <t>mercenaire</t>
  </si>
  <si>
    <t>messager</t>
  </si>
  <si>
    <t>milicien</t>
  </si>
  <si>
    <t>mineur</t>
  </si>
  <si>
    <t>noble</t>
  </si>
  <si>
    <t>passeur</t>
  </si>
  <si>
    <t>patrouilleur</t>
  </si>
  <si>
    <t>paysan</t>
  </si>
  <si>
    <t>pecheur</t>
  </si>
  <si>
    <t>pilleur de tombe</t>
  </si>
  <si>
    <t>porterune</t>
  </si>
  <si>
    <t>ratier</t>
  </si>
  <si>
    <t>regisseur</t>
  </si>
  <si>
    <t>scribe</t>
  </si>
  <si>
    <t>sentinelle halfling</t>
  </si>
  <si>
    <t>serviteur</t>
  </si>
  <si>
    <t>soldat</t>
  </si>
  <si>
    <t>sorcier de village</t>
  </si>
  <si>
    <t>spadassin</t>
  </si>
  <si>
    <t>trafiquant de cadavre</t>
  </si>
  <si>
    <t>tueur de trolls</t>
  </si>
  <si>
    <t>vagabond</t>
  </si>
  <si>
    <t>valet</t>
  </si>
  <si>
    <t>voleur</t>
  </si>
  <si>
    <t>chasseur</t>
  </si>
  <si>
    <t>chifonnier</t>
  </si>
  <si>
    <t>chasseur de rpimes</t>
  </si>
  <si>
    <t>chirurgien barbier</t>
  </si>
  <si>
    <t>nain</t>
  </si>
  <si>
    <t>elfe</t>
  </si>
  <si>
    <t>------------</t>
  </si>
  <si>
    <t xml:space="preserve">armure légère (veste de cuir),vêtement confortable, 2D10 tracts diverses </t>
  </si>
  <si>
    <t>bâton, sac à dos, livre imprimé</t>
  </si>
  <si>
    <t>armure légère, 1D10 CO</t>
  </si>
  <si>
    <r>
      <t>armure légère (gilet de cuir), un au choix parmi :</t>
    </r>
    <r>
      <rPr>
        <i/>
        <sz val="10"/>
        <rFont val="Arial"/>
        <family val="2"/>
      </rPr>
      <t xml:space="preserve">instrument de musique, outil d'artison (expression dramatique), 3 dague de jet,2 hache de jet </t>
    </r>
    <r>
      <rPr>
        <sz val="10"/>
        <rFont val="Arial"/>
        <family val="2"/>
      </rPr>
      <t>, un au choix:costume de scene ou vetement confortable</t>
    </r>
  </si>
  <si>
    <t>batelier</t>
  </si>
  <si>
    <t>armure légère (veste de cuir), bateau à rames</t>
  </si>
  <si>
    <r>
      <t xml:space="preserve">armure légère (gilet de cuir), bouteille d'alcool fort, arme à deux mains </t>
    </r>
    <r>
      <rPr>
        <i/>
        <sz val="10"/>
        <rFont val="Arial"/>
        <family val="2"/>
      </rPr>
      <t>ou</t>
    </r>
    <r>
      <rPr>
        <sz val="10"/>
        <rFont val="Arial"/>
        <family val="0"/>
      </rPr>
      <t xml:space="preserve"> bouclier</t>
    </r>
  </si>
  <si>
    <t>bouclier, lanterne, vêtment confortable</t>
  </si>
  <si>
    <t>armure légère (veste de cuir), hache à deux mains, nécessaire anti-poisson ;)</t>
  </si>
  <si>
    <t>hachette, 3 torches, boite amadou</t>
  </si>
  <si>
    <t>chasseur de prîmes</t>
  </si>
  <si>
    <t>armure légère (gilet de cuir et calotte de cuir), menottes, 10 mètres de corde, arbalete et 10 carreaux, filet</t>
  </si>
  <si>
    <t xml:space="preserve">arc long et 10 flèches, 2 collets, necessaire anti-poison </t>
  </si>
  <si>
    <t>carriole, 3 besaces</t>
  </si>
  <si>
    <t>outils d'artisan (chirurgien barbier)</t>
  </si>
  <si>
    <t>tromblon avec munitions et poudre pour 10 tirs, armure moyenne (gilet de maille et veste de cuir), instrument de musique(cornet)</t>
  </si>
  <si>
    <t xml:space="preserve">armure moyenne (gilet de mailles et veste en cuir), coffre, arbele avec 10 carreaux, bouclier, 1D10 CO </t>
  </si>
  <si>
    <t>armure moyenne (manteau de mailles, veste de cuir et jambieire de cuir), bouclier, arbalete avec 10 carreaux, grappin, 10 mètres de corde, outre</t>
  </si>
  <si>
    <t>armure légère (veste de cuir),2 torche, mule et carriole ou bateau à rames</t>
  </si>
  <si>
    <t>armure moyenne (gilet de mailles et veste en cuir),coups de poing</t>
  </si>
  <si>
    <t>fleuret ou rapiere, beaux atours, parfim, potion de soins</t>
  </si>
  <si>
    <t>arc ou arbalete avec 10 munitions, filet, fouet ou lasso, armure légère(veste de cuir), bouclier, 10 mètres de corde, cheval de selle avec selle et harnais</t>
  </si>
  <si>
    <t>demi-lance, armure moyenne(gilet de mailles, cagoule et veste de cuir), cheval de selle avec selle et harnais, bouclier</t>
  </si>
  <si>
    <t>armure légère (veste de cuir), 2 vêtements confortables, accessoire de calligraphie</t>
  </si>
  <si>
    <t>beaux atours ou dés (os) ou paquet de cartes, 1D10 CO</t>
  </si>
  <si>
    <t>accessoire de calligraphie, 2 livres scolaires</t>
  </si>
  <si>
    <t>armure légère (veste de cuir), bouteille d'alcool fort de bonne qualité, fléau d'armes ou morgenstern</t>
  </si>
  <si>
    <t>garde</t>
  </si>
  <si>
    <t>armure légère (veste de cuir), lanterne et perche, huile pour lampe, uniforme</t>
  </si>
  <si>
    <t>armure légère (veste de cuir), rondache, coups de poing, 2 hache ou dague de jet</t>
  </si>
  <si>
    <t>bouteille de vin, chope, au choix: lasso ou filet ou bolas</t>
  </si>
  <si>
    <t>armure moyenne (gilet de maille et veste de cuir),bouclier ou rondache, coups de poing, fléau d'armes ou armes à deux mains</t>
  </si>
  <si>
    <t>arc elfique et 10 flèches, armure légère (veste de cuir)</t>
  </si>
  <si>
    <t>arc et 10 flèches, armure légère (veste de cuir), bouclier</t>
  </si>
  <si>
    <t>symbole religieux</t>
  </si>
  <si>
    <t>arc et 10 flèches, hache à deux mians, armure moyenne ( manteau de mailles, veste de cuir et jambieres de cuir)</t>
  </si>
  <si>
    <t>armure légère (gilet de cuir), bouteille d'alcool fort de qualité médiocre</t>
  </si>
  <si>
    <t>arc ou arbalete avec 10 munitions, armure légère(veste de cuir), bouclier, 10 mètres de corde, grappin</t>
  </si>
  <si>
    <t>petit sac, tente, porte-bonheur ou outils d'artisan</t>
  </si>
  <si>
    <t>armure moyenne (gilet de mailles et veste de cuir), bouclier, potion de sions</t>
  </si>
  <si>
    <t>armure légère (veste de cuir), étui à cartes, bouclier, cheval de selle ou poney avec selle et harnais</t>
  </si>
  <si>
    <t>hallebarde ou arc et 10 flèches, armure légère (veste de cuir), uniforme</t>
  </si>
  <si>
    <t>pilet à deux mains, armure légère (veste de cuir), piolet, lampe tempête avec huile</t>
  </si>
  <si>
    <t>fleuret, main gauche, atours de noble, cheval de selle avec selle et harnais, 1D10CO, bijoux pour 6D10 CO</t>
  </si>
  <si>
    <t>arbalete ou tromblon avec 10 munitions, armure légère (veste de cuir)</t>
  </si>
  <si>
    <t>hamecon, ligne et lance</t>
  </si>
  <si>
    <t>pistolet avec 10 balles et poudre, armure moyenne (gilet de mailles et veste de cuir), bouclier, 10 mètres de cordes, cheval de selle avec selle et harnais</t>
  </si>
  <si>
    <t>fronde ou bâton, flasque de cuir</t>
  </si>
  <si>
    <t>armure légère (veste de cuir), pied de biche, lanterne, huile pour lanterne, 10 mètres de corde, 2 besaces</t>
  </si>
  <si>
    <t>arbalete avec 10 carreaux, armure légère (gilet de cuir), potion de soins, porte-bonheur</t>
  </si>
  <si>
    <t>fronde et munitions, 4 collets, petit chien mechant, 1D10 rats morts</t>
  </si>
  <si>
    <t>armure légère (veste de cuir et caloote de cuir), cheval de selle avec selle et harnais, vetements confortables</t>
  </si>
  <si>
    <t>dague, 2 bougies de cire, 5 allumettes, livre enluminé</t>
  </si>
  <si>
    <t>fronde et munitions, lanterne avec huile, pelle, poney avec selle et harnais</t>
  </si>
  <si>
    <t>vetement confortable, chope en étain, boite d'amadou, lampe tempête avec huile</t>
  </si>
  <si>
    <t>hallebarde ou arquebuse avec munitions pour 10 tirs, bouclier, armure légère (armure de cuir compléte), uniforme</t>
  </si>
  <si>
    <t>potion de sions, capuchon</t>
  </si>
  <si>
    <t>armure moyenne (gilet de mailles et veste de cuir), bouclier, cheval de selle avec selle et harnais</t>
  </si>
  <si>
    <t>lanterne avec huile, besace, piolet et pelle</t>
  </si>
  <si>
    <t>arme à deux mains, armure légère (veste de cuir), bouteille d'alcool fort de qualité médiocre</t>
  </si>
  <si>
    <t>sac à dos, rations (1 semaine), outre, tente</t>
  </si>
  <si>
    <t>parfum, bourse, 2 beaux atours, uniforme</t>
  </si>
  <si>
    <t>armure légère, besace, outil de crochetage, 10 mètres de corde</t>
  </si>
  <si>
    <t>Equipement</t>
  </si>
  <si>
    <t>Profil</t>
  </si>
  <si>
    <t>Mag</t>
  </si>
  <si>
    <t xml:space="preserve"> base</t>
  </si>
  <si>
    <t>Fiche de création de PNJ pour warhammer seconde édition</t>
  </si>
  <si>
    <t>Choix de la race</t>
  </si>
  <si>
    <t>PNJ experimenté (o/n)</t>
  </si>
  <si>
    <t>o</t>
  </si>
  <si>
    <t>humain=1   nain=2   elfe=3   halfling=4</t>
  </si>
  <si>
    <t>Voici un programme qui permet de generer automatiquement des PJ ou des PNJ pour warhammer seconde edition de façon aléatoire.                                                                                                                        Ce programme est relativement simple à utiliser, la seule chose que l'utilisateur a à choisir est la race du personnage ainsi que son niveau expérience, Le programme genere par la suite les caracteristiques ainsi que sa carriere, ses talents et ses competences de bases. Il expose aussi l'équipement de départ lié à sa carriere,                                                                                                                                                  Les chiffre qui apparaissent en orange montre qu'il peuvent être modifié par la "miséricorde de shallya", ceux qui apparaissent en bleu sont dû aux talents de base du personnage,</t>
  </si>
  <si>
    <t>Générateur de personnage pour Warhammer 2nd édition</t>
  </si>
  <si>
    <t>fuite</t>
  </si>
  <si>
    <t>éloquence</t>
  </si>
  <si>
    <t>sang froid ou combat de rue</t>
  </si>
  <si>
    <t>harmonie aethyrique ou mains agile</t>
  </si>
  <si>
    <t>intelligent ou resistance accrue</t>
  </si>
  <si>
    <t>magie commune (occulte)</t>
  </si>
  <si>
    <t>dur en affaire ou intelligent</t>
  </si>
  <si>
    <t>grand voyageur</t>
  </si>
  <si>
    <t>sens de l'orientation</t>
  </si>
  <si>
    <t>frenesie</t>
  </si>
  <si>
    <t>menacant</t>
  </si>
  <si>
    <t>sur ses gardes</t>
  </si>
  <si>
    <t>maitrise armes lourdes</t>
  </si>
  <si>
    <t>dur en affaire</t>
  </si>
  <si>
    <t>intelligent ou sociable</t>
  </si>
  <si>
    <t>camouflage rurale</t>
  </si>
  <si>
    <t>course à pied ou resistance accrue</t>
  </si>
  <si>
    <t>force accrue ou intelligent</t>
  </si>
  <si>
    <t>maitrise armes paralysante</t>
  </si>
  <si>
    <t>adresse au tir ou coup puissant</t>
  </si>
  <si>
    <t>coup assomant ou tireur d'elite</t>
  </si>
  <si>
    <t>camouflage rurale ou tireur d'elite</t>
  </si>
  <si>
    <t>dur à cuir ou maitrise des arcs longs</t>
  </si>
  <si>
    <t>rechargement rapide</t>
  </si>
  <si>
    <t>reflexe eclair ou resistance accrue</t>
  </si>
  <si>
    <t>code de la rue ou sang froid</t>
  </si>
  <si>
    <t>dur à cuir ou resistance aux maladies</t>
  </si>
  <si>
    <t>chirurgie</t>
  </si>
  <si>
    <t>intelligent ou resistance aux maladies</t>
  </si>
  <si>
    <t>resistance accrue ou sociable</t>
  </si>
  <si>
    <t>grand voyageur ou sur ses gardes</t>
  </si>
  <si>
    <t>maitrise armes à feu</t>
  </si>
  <si>
    <t>reflexe eclair ou tireur d'elite</t>
  </si>
  <si>
    <t>coups assomants</t>
  </si>
  <si>
    <t>coups puissant</t>
  </si>
  <si>
    <t>coup precis</t>
  </si>
  <si>
    <t>acuite auditive ou sang froid</t>
  </si>
  <si>
    <t>code de la rue ou dur en affaires</t>
  </si>
  <si>
    <t>coups precis ou lutte</t>
  </si>
  <si>
    <t>desarmement</t>
  </si>
  <si>
    <t>reflexe eclair ou sang froid</t>
  </si>
  <si>
    <t>resistance aux poisons ou sur ses gardes</t>
  </si>
  <si>
    <t>maitrise armes d'escrime</t>
  </si>
  <si>
    <t>combattant virevoltant ou reflexes eclairs</t>
  </si>
  <si>
    <t>coups precis ou sur ses gardes</t>
  </si>
  <si>
    <t>force accrue ou sang froid</t>
  </si>
  <si>
    <t xml:space="preserve">coups puisants </t>
  </si>
  <si>
    <t>etiquette</t>
  </si>
  <si>
    <t>maitrise armes de cavalerie</t>
  </si>
  <si>
    <t>dur en affaire ou grand voyageur</t>
  </si>
  <si>
    <t>eloquence</t>
  </si>
  <si>
    <t>code de la rue ou fuite</t>
  </si>
  <si>
    <t>chance ou sixieme sens</t>
  </si>
  <si>
    <t>calcul mental ou grand voyageur</t>
  </si>
  <si>
    <t>etiquette ou linguistique</t>
  </si>
  <si>
    <t>dur à cuir ou sociable</t>
  </si>
  <si>
    <t>maitrise fleaux</t>
  </si>
  <si>
    <t>combat de rue ou desarmement</t>
  </si>
  <si>
    <t>coups puissants</t>
  </si>
  <si>
    <t>intelligent ou sang froid</t>
  </si>
  <si>
    <t>combat de rue</t>
  </si>
  <si>
    <t>desarmement ou sur ses gardes</t>
  </si>
  <si>
    <t>force accrue ou resistance accrue</t>
  </si>
  <si>
    <t>maitrise armes de jet</t>
  </si>
  <si>
    <t>maitrise armes de parades</t>
  </si>
  <si>
    <t>camouflage rural ou tireur d'elite</t>
  </si>
  <si>
    <t>guerrier ou rechargement rapide</t>
  </si>
  <si>
    <t>resistance maladies</t>
  </si>
  <si>
    <t>maitrise armes de parade</t>
  </si>
  <si>
    <t>desarmement ou lutte</t>
  </si>
  <si>
    <t>force accrue ou sain d'esprit</t>
  </si>
  <si>
    <t>adresse aux tir ou coups assomants</t>
  </si>
  <si>
    <t>camouflage rural ou code de la rue</t>
  </si>
  <si>
    <t>force accrue ou reflexes eclair</t>
  </si>
  <si>
    <t>guerrier ne ou sociable</t>
  </si>
  <si>
    <t>coups precis</t>
  </si>
  <si>
    <t>combat de rue dur a cuir</t>
  </si>
  <si>
    <t>combattant virevoltant ou coups puissants</t>
  </si>
  <si>
    <t>combat de rue ou dur en affaire</t>
  </si>
  <si>
    <t>dur a cuir ou sociable</t>
  </si>
  <si>
    <t>grand voyageur ou resistance aux maladies</t>
  </si>
  <si>
    <t>coups assomants ou adresse aux tirs</t>
  </si>
  <si>
    <t>coups puissants ou rechargement rapide</t>
  </si>
  <si>
    <t>maitrise armes lourdes ou rechargement rapide</t>
  </si>
  <si>
    <t>resistance accrue ou guerrier ne</t>
  </si>
  <si>
    <t>chance ou eloquence</t>
  </si>
  <si>
    <t>intelligent ou maitrise des armes d'escrimes</t>
  </si>
  <si>
    <t>intrigant ou maitrise des armes de parade</t>
  </si>
  <si>
    <t>sociable ou tireur d'elite</t>
  </si>
  <si>
    <t>maitrise armes a feu ou combat de rue</t>
  </si>
  <si>
    <t>maitrise armes a feu</t>
  </si>
  <si>
    <t>rechargement rapide ou sur ses gardes</t>
  </si>
  <si>
    <t>camouflage rural ou dur a cuir</t>
  </si>
  <si>
    <t>fuite ou maitrise lance-pierre</t>
  </si>
  <si>
    <t>dur a cuir ou intelligent</t>
  </si>
  <si>
    <t>combat de rue ou sens de l'orientation</t>
  </si>
  <si>
    <t>course à pied ou sixieme sens</t>
  </si>
  <si>
    <t>maitrise lance-pierre</t>
  </si>
  <si>
    <t>calcul mental ou etiquette</t>
  </si>
  <si>
    <t>linguistique</t>
  </si>
  <si>
    <t>camouflage rural ou sur ses gardes</t>
  </si>
  <si>
    <t>course à pied ou intelligent</t>
  </si>
  <si>
    <t>rechargement rapide ou tir en puissance</t>
  </si>
  <si>
    <t>fuite ou acuité auditive</t>
  </si>
  <si>
    <t>dur a cuir ou etiquette</t>
  </si>
  <si>
    <t>resistance accrue ou reflexe eclair</t>
  </si>
  <si>
    <t>coups puisants ou adresse aux tirs</t>
  </si>
  <si>
    <t>coups assomants ou tir en puissance</t>
  </si>
  <si>
    <t>coups precis ou rechargement rapide</t>
  </si>
  <si>
    <t>maitrise armes a feu ou armes lourdes</t>
  </si>
  <si>
    <t>magie vulgaire</t>
  </si>
  <si>
    <t>magie commune (vulgaire)</t>
  </si>
  <si>
    <t>menacant ou sociable</t>
  </si>
  <si>
    <t>code de la rue ou saint d'esprit</t>
  </si>
  <si>
    <t xml:space="preserve">fuite </t>
  </si>
  <si>
    <t>dur a cuir</t>
  </si>
  <si>
    <t>camouflage rural ou course a pied</t>
  </si>
  <si>
    <t>sens de l'orientation ou tireur d'elite</t>
  </si>
  <si>
    <t>sang froid ou sociable</t>
  </si>
  <si>
    <t>code de la rue ou camouflage urbain</t>
  </si>
  <si>
    <t>Compétences de base</t>
  </si>
  <si>
    <t>Talents innés</t>
  </si>
  <si>
    <t>cc</t>
  </si>
  <si>
    <t>ct</t>
  </si>
  <si>
    <t>f</t>
  </si>
  <si>
    <t>e</t>
  </si>
  <si>
    <t>ag</t>
  </si>
  <si>
    <t>soc</t>
  </si>
  <si>
    <t>int</t>
  </si>
  <si>
    <t>fm</t>
  </si>
  <si>
    <t>charisme</t>
  </si>
  <si>
    <t>dissimulation</t>
  </si>
  <si>
    <t>langue bretonnien ou tileen</t>
  </si>
  <si>
    <t>langue reiskpel</t>
  </si>
  <si>
    <t>lire/ecrire</t>
  </si>
  <si>
    <t>perception</t>
  </si>
  <si>
    <t>focalisation</t>
  </si>
  <si>
    <t>fouille</t>
  </si>
  <si>
    <t>language mystique (magick)</t>
  </si>
  <si>
    <t>langue classique</t>
  </si>
  <si>
    <t>sens de la magie</t>
  </si>
  <si>
    <t>conduit attelage</t>
  </si>
  <si>
    <t>language secret (guilde)</t>
  </si>
  <si>
    <t>marchandage</t>
  </si>
  <si>
    <t>metier (2 au choix)</t>
  </si>
  <si>
    <t>expression artistique (2 au choix)</t>
  </si>
  <si>
    <t>natation ou soin des animaux</t>
  </si>
  <si>
    <t>une aux vhoix Cf livre</t>
  </si>
  <si>
    <t>canotage</t>
  </si>
  <si>
    <t>language secret (rodeur)</t>
  </si>
  <si>
    <t>language secret (rodeur) ou kislevien</t>
  </si>
  <si>
    <t xml:space="preserve">natation </t>
  </si>
  <si>
    <t>orientation</t>
  </si>
  <si>
    <t>survie</t>
  </si>
  <si>
    <t>navigation</t>
  </si>
  <si>
    <t>expression artistique (conteur)</t>
  </si>
  <si>
    <t>intimidation</t>
  </si>
  <si>
    <t>langue (norsce)</t>
  </si>
  <si>
    <t>natation</t>
  </si>
  <si>
    <t>resistance a l'alcool</t>
  </si>
  <si>
    <t>langue (bretonnien, tileen ou kislevien)</t>
  </si>
  <si>
    <t>alphabet secret (rodeur)</t>
  </si>
  <si>
    <t>braconnage ou pistage</t>
  </si>
  <si>
    <t>escalade</t>
  </si>
  <si>
    <t>filature</t>
  </si>
  <si>
    <t>pistage</t>
  </si>
  <si>
    <t>fouille ou natation</t>
  </si>
  <si>
    <t>soin des animaux</t>
  </si>
  <si>
    <t>conduit attelage ou natation</t>
  </si>
  <si>
    <t>langue (bretonnien, tileen ou reikspel)</t>
  </si>
  <si>
    <t>metier (apothicaire)</t>
  </si>
  <si>
    <t>soins</t>
  </si>
  <si>
    <t>conduite d'attelage</t>
  </si>
  <si>
    <t>esquive</t>
  </si>
  <si>
    <t>alphabet secret (voleur)</t>
  </si>
  <si>
    <t>langue (bretonnien ou kislevien) ou alphabet secret (voleur)</t>
  </si>
  <si>
    <t>jeu</t>
  </si>
  <si>
    <t>language secret (voleur)</t>
  </si>
  <si>
    <t>language estalien</t>
  </si>
  <si>
    <t>dressage</t>
  </si>
  <si>
    <t>langue (bretonnien ou reikspel)</t>
  </si>
  <si>
    <t>metier (marchand)</t>
  </si>
  <si>
    <t>language secret (voleur) ou jeu</t>
  </si>
  <si>
    <t>baratin</t>
  </si>
  <si>
    <t>expression artistique ( conteur ou acteur)</t>
  </si>
  <si>
    <t>language secret (voleur) ou fouille</t>
  </si>
  <si>
    <t>langue reikspel</t>
  </si>
  <si>
    <t>charisme ou resistance a l'alcool</t>
  </si>
  <si>
    <t>fouille ou soins</t>
  </si>
  <si>
    <t>soins ou fouille</t>
  </si>
  <si>
    <t>commandement</t>
  </si>
  <si>
    <t>soins ou escamotage</t>
  </si>
  <si>
    <t>lutte</t>
  </si>
  <si>
    <t>natation ou braconnage</t>
  </si>
  <si>
    <t>langue kislevien</t>
  </si>
  <si>
    <t>langue (bretonnien, tileen ou norsel)</t>
  </si>
  <si>
    <t>resistance a l'alcool ou perception</t>
  </si>
  <si>
    <t>conduite d'attelage ou soin des animaux</t>
  </si>
  <si>
    <t>une au choix: Cf livre</t>
  </si>
  <si>
    <t>fouille ou perception</t>
  </si>
  <si>
    <t>jeu ou soin des animaux</t>
  </si>
  <si>
    <t>language secret bataille</t>
  </si>
  <si>
    <t>langue tileen ou natation</t>
  </si>
  <si>
    <t>alphabet secret (pisteur)</t>
  </si>
  <si>
    <t>conduite d'attelage ou natation</t>
  </si>
  <si>
    <t>metier (au choix)</t>
  </si>
  <si>
    <t>conduite d'attelage ou dissimulation</t>
  </si>
  <si>
    <t>metier (mineur ou propecteur)</t>
  </si>
  <si>
    <t>baratin ou commandement</t>
  </si>
  <si>
    <t>expression artistique (musicien) ou resistance a l'alcool</t>
  </si>
  <si>
    <t>pistage ou alphabet secret pisteur</t>
  </si>
  <si>
    <t>conduite attelage</t>
  </si>
  <si>
    <t>canotage ou braconnage</t>
  </si>
  <si>
    <t>charisme ou soin des animaux</t>
  </si>
  <si>
    <t>conduite d'attelage ou metier fabricant d'arcs</t>
  </si>
  <si>
    <t>dressage ou natation</t>
  </si>
  <si>
    <t>emprise sur les animaux ou metier cuisinier</t>
  </si>
  <si>
    <t>expression artistique (chanteur ou danseur) ou jeu</t>
  </si>
  <si>
    <t>matier fermier ou survie</t>
  </si>
  <si>
    <t>langue reikspel ou norse</t>
  </si>
  <si>
    <t>marchandage ou resistance a l'alcool</t>
  </si>
  <si>
    <t>metier (marchand) ou orientation</t>
  </si>
  <si>
    <t>dissimulation ou survie</t>
  </si>
  <si>
    <t>langue (classique, eltharin ou kazalid)</t>
  </si>
  <si>
    <t>braconnage</t>
  </si>
  <si>
    <t>commandement ou orientation</t>
  </si>
  <si>
    <t>language secret guilde</t>
  </si>
  <si>
    <t>langue bretonnien</t>
  </si>
  <si>
    <t>langue (reikspel ou tileen)</t>
  </si>
  <si>
    <t>metier (calligraphie)</t>
  </si>
  <si>
    <t>conduite d'attelage ou fouille</t>
  </si>
  <si>
    <t>escamotage ou lire/ecrire</t>
  </si>
  <si>
    <t>metier (cuisinier) ou soin des animaux</t>
  </si>
  <si>
    <t>commergae ou jeu</t>
  </si>
  <si>
    <t>soins ou soin des animaux</t>
  </si>
  <si>
    <t>charisme ou intimidation</t>
  </si>
  <si>
    <t>emprise sur les animaux ou metier apothicaire</t>
  </si>
  <si>
    <t>hypnotisme ou soin</t>
  </si>
  <si>
    <t>marchandage ou soin des animaux</t>
  </si>
  <si>
    <t>alpphabet secret (voleur ou rodeur) ou expression artistique (chanteur, conteur ou danseur)</t>
  </si>
  <si>
    <t>marchandage ou natation</t>
  </si>
  <si>
    <t>perception ou soins</t>
  </si>
  <si>
    <t>alphabet secret (voleur) ou language secret voleur</t>
  </si>
  <si>
    <t>charisme ou escalade</t>
  </si>
  <si>
    <t>crochetage ou jeu</t>
  </si>
  <si>
    <t xml:space="preserve">fouille </t>
  </si>
  <si>
    <t>camouflage souterrain ou connaissances des pieges</t>
  </si>
  <si>
    <t>calcul mental ou connaissances des pieges</t>
  </si>
  <si>
    <t>commérage ou connaissances academique (histoire)</t>
  </si>
  <si>
    <t>connaissances academique (droit) ou connaissances généraless (empire)</t>
  </si>
  <si>
    <t>connaissances academique (magie)</t>
  </si>
  <si>
    <t>connaissances généraless (empire)</t>
  </si>
  <si>
    <t>connaissances généraless (empire ou kislev)</t>
  </si>
  <si>
    <t>connaissances générales (norsca)</t>
  </si>
  <si>
    <t>connaissances générales (empire) ou resistance a l'alcool</t>
  </si>
  <si>
    <t>connaissances générales (empire) ou dissimulation</t>
  </si>
  <si>
    <t>connaissances générales (empire)</t>
  </si>
  <si>
    <t>connaissances academique (science)</t>
  </si>
  <si>
    <t>connaissances générales (estalie)</t>
  </si>
  <si>
    <t>connaissances générales (bretonnie)</t>
  </si>
  <si>
    <t>connaissances academique (genealogie ou heraldique)</t>
  </si>
  <si>
    <t>connaissances générales (empire ou pays perdu)</t>
  </si>
  <si>
    <t>connaissances academique ( au choix) ou commmerage</t>
  </si>
  <si>
    <t>connaissances academique ( au choix)</t>
  </si>
  <si>
    <t>connaissances academique (theologie)</t>
  </si>
  <si>
    <t>connaissances academique (droit)</t>
  </si>
  <si>
    <t>connaissancess générales empire ou soin des animaux</t>
  </si>
  <si>
    <t>connaissances academique(astronomie ou histoire)</t>
  </si>
  <si>
    <t>connaissances générales kislev</t>
  </si>
  <si>
    <t>connaissances générales( norsca, tilee, pays perdu ou bretonnie)</t>
  </si>
  <si>
    <t>connaissances générales pays perdu ou jeu</t>
  </si>
  <si>
    <t>connaissances générales (bretonnie, kislev ou tilee)</t>
  </si>
  <si>
    <t>connaissancess générales empire</t>
  </si>
  <si>
    <t>connaissances généraless empire</t>
  </si>
  <si>
    <t>connaissances générales( empire ou pays perdu)</t>
  </si>
  <si>
    <t>alphabet secret (voleur) ou connaissances générales empire</t>
  </si>
  <si>
    <t>connaissances générales empire ou intimidation</t>
  </si>
  <si>
    <t>connaissancess academique (une au choix)</t>
  </si>
  <si>
    <t>connaissances academique necromancie ou connaissances généraless empire</t>
  </si>
  <si>
    <t>commérage ou soin des animaux</t>
  </si>
  <si>
    <t>commérage ou resistance à l'alcool</t>
  </si>
  <si>
    <t>commérage ou lire/ecrire</t>
  </si>
  <si>
    <t>commérage ou conduite d'attelage</t>
  </si>
  <si>
    <t>charisme ou commérage</t>
  </si>
  <si>
    <t>commérage ou marchandage</t>
  </si>
  <si>
    <t>commérage ou language secret (voleur)</t>
  </si>
  <si>
    <t>commérage</t>
  </si>
  <si>
    <t>commérage ou alphabet secret (voleur)</t>
  </si>
  <si>
    <t>jeu ou commérage</t>
  </si>
  <si>
    <t>commérage ou langue secret de bataille</t>
  </si>
  <si>
    <t>commérage ou connaissances généraless (empire ou pays perdu)</t>
  </si>
  <si>
    <t>commérage ou jeu</t>
  </si>
  <si>
    <t>commérage ou intimidation</t>
  </si>
  <si>
    <t>commérage ou connaissances généraless (empire)</t>
  </si>
  <si>
    <t>commérage ou connaissances généraless empire</t>
  </si>
  <si>
    <t>commérage ou langue secret voleur ou rodeur</t>
  </si>
  <si>
    <t>commérage ou langue bretonnien ou reikspel</t>
  </si>
  <si>
    <t>évaluation</t>
  </si>
  <si>
    <t>commérage ou évaluation</t>
  </si>
  <si>
    <t>charisme ou évaluation</t>
  </si>
  <si>
    <t>survie ou évaluation</t>
  </si>
  <si>
    <t>language secret rodeur ou évaluation</t>
  </si>
  <si>
    <t>évaluation ou marchandage</t>
  </si>
  <si>
    <t>deguisement ou évaluation</t>
  </si>
  <si>
    <t>équitation ou soins</t>
  </si>
  <si>
    <t>équitation</t>
  </si>
  <si>
    <t>équitation ou conduite d'attelage</t>
  </si>
  <si>
    <t>conduite d'attelage ou équitation</t>
  </si>
  <si>
    <t>connaissances généraless empire ou équitation</t>
  </si>
  <si>
    <t>connaissances générales (bretonnie, tilee, estalie ou kislev)</t>
  </si>
  <si>
    <t>déplacement silencieux</t>
  </si>
  <si>
    <t>braconnage ou déplacement silencieux</t>
  </si>
  <si>
    <t>déplacement silencieux ou escalade</t>
  </si>
  <si>
    <t>crochetage ou déplacement silencieux</t>
  </si>
  <si>
    <r>
      <t>armure légère (gilet de cuir), un au choix parmi :</t>
    </r>
    <r>
      <rPr>
        <i/>
        <sz val="10"/>
        <rFont val="Arial"/>
        <family val="2"/>
      </rPr>
      <t xml:space="preserve">instrument de musique, outil d'artisan (expression dramatique), 3 dague de jet,2 hache de jet </t>
    </r>
    <r>
      <rPr>
        <sz val="10"/>
        <rFont val="Arial"/>
        <family val="2"/>
      </rPr>
      <t>, un au choix:costume de scene ou vetement confortable</t>
    </r>
  </si>
  <si>
    <t>Altronia / Amendil</t>
  </si>
  <si>
    <t>Alane / Aluthol</t>
  </si>
  <si>
    <t>Davandrel / Angran</t>
  </si>
  <si>
    <t>Eldril / Cavindel</t>
  </si>
  <si>
    <t>Eponia / Dolwen</t>
  </si>
  <si>
    <t>Fanriel / Eldillor</t>
  </si>
  <si>
    <t>Filamir / Falendra</t>
  </si>
  <si>
    <t>Gallina / Farnoth</t>
  </si>
  <si>
    <t>Halion / Gildiril</t>
  </si>
  <si>
    <t>Iludil / Harrond</t>
  </si>
  <si>
    <t>Ionor / Imhol</t>
  </si>
  <si>
    <t>Lindara / Larandar</t>
  </si>
  <si>
    <t>Lorandara / Laurenor</t>
  </si>
  <si>
    <t>Maruviel / Mellion</t>
  </si>
  <si>
    <t>Pelgrana / Mormacar</t>
  </si>
  <si>
    <t>Siluvaine / Ravandil</t>
  </si>
  <si>
    <t>Tallana / Torendil</t>
  </si>
  <si>
    <t>Ulliana / Urdithane</t>
  </si>
  <si>
    <t>Vivandrel / Valahuir</t>
  </si>
  <si>
    <t>Yuviel / Yavandir</t>
  </si>
  <si>
    <t>Nom elfe</t>
  </si>
  <si>
    <t>Nom halfling</t>
  </si>
  <si>
    <t>Agnès / Adam</t>
  </si>
  <si>
    <t>Alice / Albert</t>
  </si>
  <si>
    <t>Elena / Alfred</t>
  </si>
  <si>
    <t>Eva / Alex</t>
  </si>
  <si>
    <t>Frida / Carl</t>
  </si>
  <si>
    <t>Gréta / Edgar</t>
  </si>
  <si>
    <t>Hanna / Hugo</t>
  </si>
  <si>
    <t>Hilda / Ludo</t>
  </si>
  <si>
    <t>Janna / Max</t>
  </si>
  <si>
    <t>Karin / Niklaus</t>
  </si>
  <si>
    <t>Lein / Oskar</t>
  </si>
  <si>
    <t>Heidi / Jakob</t>
  </si>
  <si>
    <t>Marie / Paul</t>
  </si>
  <si>
    <t>Pétra / Ralf</t>
  </si>
  <si>
    <t>Silma / Rudi</t>
  </si>
  <si>
    <t>Sophia / Théo</t>
  </si>
  <si>
    <t>Susi / Thomas</t>
  </si>
  <si>
    <t>Théda / Udo</t>
  </si>
  <si>
    <t>Ulla / Viktor</t>
  </si>
  <si>
    <t>Wanda / Walter</t>
  </si>
  <si>
    <t>Nom Humain</t>
  </si>
  <si>
    <t>Alexa / Adelbert</t>
  </si>
  <si>
    <t>Alfrida / Albrecht</t>
  </si>
  <si>
    <t>Béatrix / Berthold</t>
  </si>
  <si>
    <t>Bianka / Dierter</t>
  </si>
  <si>
    <t>Carlott / Eckhardt</t>
  </si>
  <si>
    <t>Elfrida / Félix</t>
  </si>
  <si>
    <t>Elise / Gottfried</t>
  </si>
  <si>
    <t>Gabrielle / Gustav</t>
  </si>
  <si>
    <t>Gretchen / Heinz</t>
  </si>
  <si>
    <t>Hanna / Johann</t>
  </si>
  <si>
    <t>Ilsa / Leopold</t>
  </si>
  <si>
    <t>Jarla / Magnus</t>
  </si>
  <si>
    <t>Ludmilla / Otto</t>
  </si>
  <si>
    <t>Mathilde / Pieter</t>
  </si>
  <si>
    <t>Régina / Rudiger</t>
  </si>
  <si>
    <t>Solveig / Siegfried</t>
  </si>
  <si>
    <t>Théodora / Ulrich</t>
  </si>
  <si>
    <t>Ulrike / Waldemar</t>
  </si>
  <si>
    <t>Wertha / Wolfgang</t>
  </si>
  <si>
    <t>Nom Nain</t>
  </si>
  <si>
    <t>Anika / Bardin</t>
  </si>
  <si>
    <t>Asta / Brokk</t>
  </si>
  <si>
    <t>Astrid / Dimzad</t>
  </si>
  <si>
    <t>Berta / Durak</t>
  </si>
  <si>
    <t>Brigit / Garil</t>
  </si>
  <si>
    <t>Dagmar / Gottri</t>
  </si>
  <si>
    <t>Elsa / Grundi</t>
  </si>
  <si>
    <t>Erika / Hargin</t>
  </si>
  <si>
    <t>Franziska / Imrak</t>
  </si>
  <si>
    <t>Gréta / Kargun</t>
  </si>
  <si>
    <t>Hunni / Jotunn</t>
  </si>
  <si>
    <t>Ingrid / Magnar</t>
  </si>
  <si>
    <t>Janna / Mordrin</t>
  </si>
  <si>
    <t>Karin / Nargond</t>
  </si>
  <si>
    <t>Pétra / Orzad</t>
  </si>
  <si>
    <t>Sigrir / Ragnar</t>
  </si>
  <si>
    <t>Sigrun / Snorri</t>
  </si>
  <si>
    <t>Silma / Storri</t>
  </si>
  <si>
    <t>Thylda / Thingrim</t>
  </si>
  <si>
    <t>Ulla / Urgrim</t>
  </si>
  <si>
    <t>Nom: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</si>
</sst>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00000000000000000"/>
    <numFmt numFmtId="166" formatCode="&quot;Vrai&quot;;&quot;Vrai&quot;;&quot;Faux&quot;"/>
    <numFmt numFmtId="167" formatCode="&quot;Actif&quot;;&quot;Actif&quot;;&quot;Inactif&quot;"/>
  </numFmts>
  <fonts count="10">
    <font>
      <sz val="10"/>
      <name val="Arial"/>
      <family val="0"/>
    </font>
    <font>
      <b/>
      <sz val="10"/>
      <name val="Arial"/>
      <family val="0"/>
    </font>
    <font>
      <sz val="8"/>
      <name val="Arial"/>
      <family val="0"/>
    </font>
    <font>
      <i/>
      <sz val="10"/>
      <name val="Arial"/>
      <family val="2"/>
    </font>
    <font>
      <b/>
      <i/>
      <sz val="10"/>
      <name val="Arial"/>
      <family val="2"/>
    </font>
    <font>
      <b/>
      <i/>
      <u val="single"/>
      <sz val="10"/>
      <name val="Arial"/>
      <family val="2"/>
    </font>
    <font>
      <sz val="10"/>
      <color indexed="12"/>
      <name val="Arial"/>
      <family val="0"/>
    </font>
    <font>
      <b/>
      <i/>
      <sz val="10"/>
      <color indexed="21"/>
      <name val="Arial"/>
      <family val="2"/>
    </font>
    <font>
      <sz val="12"/>
      <name val="Algerian"/>
      <family val="5"/>
    </font>
    <font>
      <b/>
      <sz val="11"/>
      <name val="Arial"/>
      <family val="2"/>
    </font>
  </fonts>
  <fills count="2">
    <fill>
      <patternFill/>
    </fill>
    <fill>
      <patternFill patternType="gray125"/>
    </fill>
  </fills>
  <borders count="33">
    <border>
      <left/>
      <right/>
      <top/>
      <bottom/>
      <diagonal/>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slantDashDot">
        <color indexed="10"/>
      </left>
      <right>
        <color indexed="63"/>
      </right>
      <top style="slantDashDot">
        <color indexed="10"/>
      </top>
      <bottom>
        <color indexed="63"/>
      </bottom>
    </border>
    <border>
      <left>
        <color indexed="63"/>
      </left>
      <right>
        <color indexed="63"/>
      </right>
      <top style="slantDashDot">
        <color indexed="10"/>
      </top>
      <bottom>
        <color indexed="63"/>
      </bottom>
    </border>
    <border>
      <left>
        <color indexed="63"/>
      </left>
      <right style="slantDashDot">
        <color indexed="10"/>
      </right>
      <top style="slantDashDot">
        <color indexed="10"/>
      </top>
      <bottom>
        <color indexed="63"/>
      </bottom>
    </border>
    <border>
      <left style="slantDashDot">
        <color indexed="10"/>
      </left>
      <right>
        <color indexed="63"/>
      </right>
      <top>
        <color indexed="63"/>
      </top>
      <bottom style="slantDashDot">
        <color indexed="10"/>
      </bottom>
    </border>
    <border>
      <left>
        <color indexed="63"/>
      </left>
      <right>
        <color indexed="63"/>
      </right>
      <top>
        <color indexed="63"/>
      </top>
      <bottom style="slantDashDot">
        <color indexed="10"/>
      </bottom>
    </border>
    <border>
      <left>
        <color indexed="63"/>
      </left>
      <right style="slantDashDot">
        <color indexed="10"/>
      </right>
      <top>
        <color indexed="63"/>
      </top>
      <bottom style="slantDashDot">
        <color indexed="1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1" fontId="0" fillId="0" borderId="0" xfId="0" applyNumberFormat="1" applyAlignment="1">
      <alignment/>
    </xf>
    <xf numFmtId="49" fontId="0" fillId="0" borderId="0" xfId="0" applyNumberFormat="1" applyAlignment="1">
      <alignment/>
    </xf>
    <xf numFmtId="1" fontId="0" fillId="0" borderId="0" xfId="0" applyNumberFormat="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0" fillId="0" borderId="1" xfId="0" applyBorder="1" applyAlignment="1">
      <alignment/>
    </xf>
    <xf numFmtId="0" fontId="0" fillId="0" borderId="0" xfId="0" applyNumberFormat="1" applyAlignment="1">
      <alignment horizontal="center"/>
    </xf>
    <xf numFmtId="0" fontId="0" fillId="0" borderId="0" xfId="0" applyNumberFormat="1" applyAlignment="1">
      <alignment/>
    </xf>
    <xf numFmtId="0" fontId="0" fillId="0" borderId="2" xfId="0" applyBorder="1" applyAlignment="1">
      <alignment/>
    </xf>
    <xf numFmtId="49" fontId="5" fillId="0" borderId="0" xfId="0" applyNumberFormat="1" applyFont="1" applyAlignment="1">
      <alignment/>
    </xf>
    <xf numFmtId="0" fontId="5" fillId="0" borderId="0" xfId="0" applyFont="1" applyAlignment="1">
      <alignment/>
    </xf>
    <xf numFmtId="0" fontId="4" fillId="0" borderId="0" xfId="0" applyFont="1" applyAlignment="1" applyProtection="1">
      <alignment horizontal="center"/>
      <protection/>
    </xf>
    <xf numFmtId="0" fontId="0" fillId="0" borderId="0" xfId="0" applyAlignment="1" applyProtection="1">
      <alignment/>
      <protection/>
    </xf>
    <xf numFmtId="0" fontId="4" fillId="0" borderId="2" xfId="0" applyFont="1" applyBorder="1" applyAlignment="1" applyProtection="1">
      <alignment horizontal="center"/>
      <protection/>
    </xf>
    <xf numFmtId="0" fontId="0" fillId="0" borderId="1" xfId="0" applyBorder="1" applyAlignment="1" applyProtection="1">
      <alignment/>
      <protection/>
    </xf>
    <xf numFmtId="0" fontId="0" fillId="0" borderId="1" xfId="0" applyBorder="1" applyAlignment="1" applyProtection="1">
      <alignment horizontal="left"/>
      <protection/>
    </xf>
    <xf numFmtId="0" fontId="0" fillId="0" borderId="0" xfId="0" applyBorder="1" applyAlignment="1" applyProtection="1">
      <alignment/>
      <protection/>
    </xf>
    <xf numFmtId="49" fontId="0" fillId="0" borderId="0" xfId="0" applyNumberFormat="1" applyAlignment="1" applyProtection="1">
      <alignment/>
      <protection/>
    </xf>
    <xf numFmtId="1" fontId="0" fillId="0" borderId="0" xfId="0" applyNumberFormat="1" applyAlignment="1" applyProtection="1">
      <alignment/>
      <protection/>
    </xf>
    <xf numFmtId="1" fontId="0" fillId="0" borderId="1" xfId="0" applyNumberFormat="1" applyBorder="1" applyAlignment="1" applyProtection="1">
      <alignment horizontal="left"/>
      <protection/>
    </xf>
    <xf numFmtId="1" fontId="0" fillId="0" borderId="0" xfId="0" applyNumberFormat="1" applyAlignment="1" applyProtection="1">
      <alignment horizontal="center"/>
      <protection/>
    </xf>
    <xf numFmtId="1" fontId="0" fillId="0" borderId="1" xfId="0" applyNumberFormat="1" applyBorder="1" applyAlignment="1" applyProtection="1">
      <alignment horizontal="center"/>
      <protection/>
    </xf>
    <xf numFmtId="1" fontId="3" fillId="0" borderId="1" xfId="0" applyNumberFormat="1" applyFont="1" applyBorder="1" applyAlignment="1" applyProtection="1">
      <alignment horizontal="center"/>
      <protection/>
    </xf>
    <xf numFmtId="1" fontId="1" fillId="0" borderId="0" xfId="0" applyNumberFormat="1" applyFont="1" applyAlignment="1" applyProtection="1">
      <alignment horizontal="center"/>
      <protection/>
    </xf>
    <xf numFmtId="1" fontId="4" fillId="0" borderId="2" xfId="0" applyNumberFormat="1" applyFont="1" applyBorder="1" applyAlignment="1" applyProtection="1">
      <alignment horizontal="center"/>
      <protection/>
    </xf>
    <xf numFmtId="1" fontId="0" fillId="0" borderId="1" xfId="0" applyNumberFormat="1" applyBorder="1" applyAlignment="1" applyProtection="1">
      <alignment/>
      <protection/>
    </xf>
    <xf numFmtId="1" fontId="0" fillId="0" borderId="3" xfId="0" applyNumberFormat="1" applyBorder="1" applyAlignment="1" applyProtection="1">
      <alignment horizontal="center"/>
      <protection/>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Alignment="1">
      <alignment horizontal="left"/>
    </xf>
    <xf numFmtId="1" fontId="0" fillId="0" borderId="0" xfId="0" applyNumberFormat="1" applyFont="1" applyAlignment="1">
      <alignment horizontal="left"/>
    </xf>
    <xf numFmtId="49" fontId="0" fillId="0" borderId="0" xfId="0" applyNumberFormat="1" applyFont="1" applyAlignment="1">
      <alignment horizontal="left"/>
    </xf>
    <xf numFmtId="0" fontId="0" fillId="0" borderId="0" xfId="0" applyAlignment="1" quotePrefix="1">
      <alignment/>
    </xf>
    <xf numFmtId="0" fontId="1" fillId="0" borderId="1" xfId="0" applyFont="1" applyBorder="1" applyAlignment="1">
      <alignment/>
    </xf>
    <xf numFmtId="0" fontId="3" fillId="0" borderId="1" xfId="0" applyFont="1" applyBorder="1" applyAlignment="1">
      <alignment/>
    </xf>
    <xf numFmtId="1" fontId="0" fillId="0" borderId="4" xfId="0" applyNumberFormat="1" applyBorder="1" applyAlignment="1">
      <alignment horizontal="center"/>
    </xf>
    <xf numFmtId="1" fontId="0" fillId="0" borderId="5" xfId="0" applyNumberFormat="1" applyBorder="1" applyAlignment="1" applyProtection="1">
      <alignment horizontal="center"/>
      <protection/>
    </xf>
    <xf numFmtId="1" fontId="1" fillId="0" borderId="6" xfId="0" applyNumberFormat="1" applyFont="1" applyBorder="1" applyAlignment="1" applyProtection="1">
      <alignment horizontal="center"/>
      <protection/>
    </xf>
    <xf numFmtId="0" fontId="1" fillId="0" borderId="7" xfId="0" applyFont="1" applyBorder="1" applyAlignment="1" applyProtection="1">
      <alignment horizontal="center"/>
      <protection/>
    </xf>
    <xf numFmtId="1" fontId="6" fillId="0" borderId="1" xfId="0" applyNumberFormat="1" applyFont="1" applyBorder="1" applyAlignment="1" applyProtection="1">
      <alignment horizontal="center"/>
      <protection/>
    </xf>
    <xf numFmtId="1" fontId="6" fillId="0" borderId="1" xfId="0" applyNumberFormat="1" applyFont="1" applyBorder="1" applyAlignment="1" applyProtection="1">
      <alignment/>
      <protection/>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 fontId="0" fillId="0" borderId="0" xfId="0" applyNumberFormat="1" applyBorder="1" applyAlignment="1" applyProtection="1">
      <alignment horizontal="center" textRotation="75"/>
      <protection/>
    </xf>
    <xf numFmtId="1" fontId="0" fillId="0" borderId="12" xfId="0" applyNumberFormat="1" applyBorder="1" applyAlignment="1" applyProtection="1">
      <alignment horizontal="center" textRotation="75"/>
      <protection/>
    </xf>
    <xf numFmtId="1" fontId="0" fillId="0" borderId="15" xfId="0" applyNumberFormat="1" applyBorder="1" applyAlignment="1" applyProtection="1">
      <alignment horizontal="center"/>
      <protection/>
    </xf>
    <xf numFmtId="1" fontId="3" fillId="0" borderId="4" xfId="0" applyNumberFormat="1" applyFont="1" applyBorder="1" applyAlignment="1" applyProtection="1">
      <alignment horizontal="center"/>
      <protection/>
    </xf>
    <xf numFmtId="1" fontId="6" fillId="0" borderId="4" xfId="0" applyNumberFormat="1" applyFont="1" applyBorder="1" applyAlignment="1" applyProtection="1">
      <alignment horizontal="center"/>
      <protection/>
    </xf>
    <xf numFmtId="0" fontId="0" fillId="0" borderId="0" xfId="0" applyAlignment="1">
      <alignment/>
    </xf>
    <xf numFmtId="1" fontId="0" fillId="0" borderId="1" xfId="0" applyNumberFormat="1" applyFont="1" applyBorder="1" applyAlignment="1" applyProtection="1">
      <alignment horizontal="center"/>
      <protection/>
    </xf>
    <xf numFmtId="1" fontId="0" fillId="0" borderId="16" xfId="0" applyNumberFormat="1" applyBorder="1" applyAlignment="1" applyProtection="1">
      <alignment horizontal="center"/>
      <protection/>
    </xf>
    <xf numFmtId="0" fontId="0" fillId="0" borderId="0" xfId="0" applyBorder="1" applyAlignment="1" applyProtection="1">
      <alignment horizontal="left"/>
      <protection/>
    </xf>
    <xf numFmtId="0" fontId="4" fillId="0" borderId="0" xfId="0" applyFont="1" applyBorder="1" applyAlignment="1">
      <alignment horizontal="center" vertical="center"/>
    </xf>
    <xf numFmtId="1" fontId="0" fillId="0" borderId="4" xfId="0" applyNumberFormat="1" applyBorder="1" applyAlignment="1" applyProtection="1">
      <alignment horizontal="center"/>
      <protection locked="0"/>
    </xf>
    <xf numFmtId="0" fontId="4" fillId="0" borderId="2" xfId="0" applyFont="1" applyBorder="1" applyAlignment="1">
      <alignment horizontal="center" vertical="center"/>
    </xf>
    <xf numFmtId="0" fontId="4" fillId="0" borderId="4" xfId="0" applyFont="1" applyBorder="1" applyAlignment="1" applyProtection="1">
      <alignment horizontal="center" vertical="center"/>
      <protection locked="0"/>
    </xf>
    <xf numFmtId="0" fontId="0" fillId="0" borderId="17" xfId="0" applyBorder="1" applyAlignment="1">
      <alignment/>
    </xf>
    <xf numFmtId="0" fontId="0" fillId="0" borderId="0" xfId="0" applyAlignment="1">
      <alignment horizontal="left"/>
    </xf>
    <xf numFmtId="1" fontId="1" fillId="0" borderId="2" xfId="0" applyNumberFormat="1" applyFont="1" applyBorder="1" applyAlignment="1" applyProtection="1">
      <alignment horizontal="center"/>
      <protection/>
    </xf>
    <xf numFmtId="1" fontId="1" fillId="0" borderId="2" xfId="0" applyNumberFormat="1" applyFont="1" applyBorder="1" applyAlignment="1">
      <alignment horizontal="center"/>
    </xf>
    <xf numFmtId="1" fontId="0" fillId="0" borderId="1" xfId="0" applyNumberFormat="1" applyBorder="1" applyAlignment="1">
      <alignment/>
    </xf>
    <xf numFmtId="1" fontId="0" fillId="0" borderId="4" xfId="0" applyNumberFormat="1" applyBorder="1" applyAlignment="1">
      <alignment/>
    </xf>
    <xf numFmtId="1" fontId="0" fillId="0" borderId="6" xfId="0" applyNumberFormat="1" applyFont="1" applyBorder="1" applyAlignment="1" applyProtection="1">
      <alignment horizontal="center"/>
      <protection/>
    </xf>
    <xf numFmtId="0" fontId="0" fillId="0" borderId="0" xfId="0" applyAlignment="1">
      <alignment horizontal="center"/>
    </xf>
    <xf numFmtId="0" fontId="9" fillId="0" borderId="0" xfId="0" applyFont="1" applyAlignment="1">
      <alignment/>
    </xf>
    <xf numFmtId="0" fontId="4" fillId="0" borderId="0" xfId="0" applyFont="1" applyBorder="1" applyAlignment="1" applyProtection="1">
      <alignment horizontal="center" vertical="center"/>
      <protection locked="0"/>
    </xf>
    <xf numFmtId="0" fontId="0" fillId="0" borderId="4" xfId="0" applyBorder="1" applyAlignment="1">
      <alignment horizontal="center"/>
    </xf>
    <xf numFmtId="0" fontId="1" fillId="0" borderId="2" xfId="0" applyFont="1" applyBorder="1" applyAlignment="1">
      <alignment horizontal="center"/>
    </xf>
    <xf numFmtId="0" fontId="0" fillId="0" borderId="0" xfId="0" applyAlignment="1">
      <alignment horizontal="left" vertical="top" wrapText="1"/>
    </xf>
    <xf numFmtId="0" fontId="8" fillId="0" borderId="0" xfId="0" applyFont="1" applyAlignment="1">
      <alignment horizontal="center"/>
    </xf>
    <xf numFmtId="1" fontId="0" fillId="0" borderId="1" xfId="0" applyNumberFormat="1" applyFont="1" applyBorder="1" applyAlignment="1" applyProtection="1">
      <alignment horizontal="center" textRotation="75" wrapText="1"/>
      <protection/>
    </xf>
    <xf numFmtId="0" fontId="0" fillId="0" borderId="7" xfId="0" applyBorder="1" applyAlignment="1">
      <alignment horizontal="center"/>
    </xf>
    <xf numFmtId="0" fontId="0" fillId="0" borderId="18"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1" fontId="0" fillId="0" borderId="1" xfId="0" applyNumberFormat="1" applyBorder="1" applyAlignment="1" applyProtection="1">
      <alignment horizontal="center" textRotation="75"/>
      <protection/>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0" xfId="0" applyBorder="1" applyAlignment="1">
      <alignment horizontal="center" vertical="top" wrapText="1"/>
    </xf>
    <xf numFmtId="0" fontId="0" fillId="0" borderId="0" xfId="0" applyBorder="1" applyAlignment="1">
      <alignment horizontal="center" vertical="top" wrapText="1"/>
    </xf>
    <xf numFmtId="0" fontId="0" fillId="0" borderId="0" xfId="0" applyAlignment="1" applyProtection="1">
      <alignment horizontal="center"/>
      <protection/>
    </xf>
    <xf numFmtId="0" fontId="7" fillId="0" borderId="7" xfId="0" applyFont="1" applyBorder="1" applyAlignment="1" applyProtection="1">
      <alignment horizontal="center"/>
      <protection/>
    </xf>
    <xf numFmtId="0" fontId="7" fillId="0" borderId="18" xfId="0" applyFont="1" applyBorder="1" applyAlignment="1" applyProtection="1">
      <alignment horizontal="center"/>
      <protection/>
    </xf>
    <xf numFmtId="0" fontId="7" fillId="0" borderId="5" xfId="0" applyFont="1" applyBorder="1" applyAlignment="1" applyProtection="1">
      <alignment horizontal="center"/>
      <protection/>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1" fontId="3" fillId="0" borderId="1" xfId="0" applyNumberFormat="1" applyFont="1" applyBorder="1" applyAlignment="1" applyProtection="1">
      <alignment horizontal="center" textRotation="75"/>
      <protection/>
    </xf>
    <xf numFmtId="0" fontId="0" fillId="0" borderId="7" xfId="0" applyBorder="1" applyAlignment="1" applyProtection="1">
      <alignment horizontal="center"/>
      <protection/>
    </xf>
    <xf numFmtId="0" fontId="1" fillId="0" borderId="31" xfId="0" applyFont="1" applyBorder="1" applyAlignment="1" applyProtection="1">
      <alignment horizontal="center" wrapText="1"/>
      <protection/>
    </xf>
    <xf numFmtId="0" fontId="1" fillId="0" borderId="32" xfId="0" applyFont="1"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dxfs count="4">
    <dxf>
      <font>
        <color rgb="FFFFFFFF"/>
      </font>
      <border/>
    </dxf>
    <dxf>
      <font>
        <b/>
        <i/>
        <color rgb="FFFF0000"/>
      </font>
      <border/>
    </dxf>
    <dxf>
      <font>
        <color rgb="FFFF99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workbookViewId="0" topLeftCell="A1">
      <selection activeCell="I12" sqref="I12"/>
    </sheetView>
  </sheetViews>
  <sheetFormatPr defaultColWidth="11.421875" defaultRowHeight="12.75"/>
  <sheetData>
    <row r="1" spans="1:7" ht="12.75">
      <c r="A1" s="77" t="s">
        <v>184</v>
      </c>
      <c r="B1" s="77"/>
      <c r="C1" s="77"/>
      <c r="D1" s="77"/>
      <c r="E1" s="77"/>
      <c r="F1" s="77"/>
      <c r="G1" s="77"/>
    </row>
    <row r="2" spans="1:7" ht="12.75">
      <c r="A2" s="77"/>
      <c r="B2" s="77"/>
      <c r="C2" s="77"/>
      <c r="D2" s="77"/>
      <c r="E2" s="77"/>
      <c r="F2" s="77"/>
      <c r="G2" s="77"/>
    </row>
    <row r="5" spans="1:7" ht="12.75">
      <c r="A5" s="76" t="s">
        <v>183</v>
      </c>
      <c r="B5" s="76"/>
      <c r="C5" s="76"/>
      <c r="D5" s="76"/>
      <c r="E5" s="76"/>
      <c r="F5" s="76"/>
      <c r="G5" s="76"/>
    </row>
    <row r="6" spans="1:7" ht="12.75">
      <c r="A6" s="76"/>
      <c r="B6" s="76"/>
      <c r="C6" s="76"/>
      <c r="D6" s="76"/>
      <c r="E6" s="76"/>
      <c r="F6" s="76"/>
      <c r="G6" s="76"/>
    </row>
    <row r="7" spans="1:7" ht="12.75">
      <c r="A7" s="76"/>
      <c r="B7" s="76"/>
      <c r="C7" s="76"/>
      <c r="D7" s="76"/>
      <c r="E7" s="76"/>
      <c r="F7" s="76"/>
      <c r="G7" s="76"/>
    </row>
    <row r="8" spans="1:7" ht="12.75">
      <c r="A8" s="76"/>
      <c r="B8" s="76"/>
      <c r="C8" s="76"/>
      <c r="D8" s="76"/>
      <c r="E8" s="76"/>
      <c r="F8" s="76"/>
      <c r="G8" s="76"/>
    </row>
    <row r="9" spans="1:7" ht="12.75">
      <c r="A9" s="76"/>
      <c r="B9" s="76"/>
      <c r="C9" s="76"/>
      <c r="D9" s="76"/>
      <c r="E9" s="76"/>
      <c r="F9" s="76"/>
      <c r="G9" s="76"/>
    </row>
    <row r="10" spans="1:7" ht="12.75">
      <c r="A10" s="76"/>
      <c r="B10" s="76"/>
      <c r="C10" s="76"/>
      <c r="D10" s="76"/>
      <c r="E10" s="76"/>
      <c r="F10" s="76"/>
      <c r="G10" s="76"/>
    </row>
    <row r="11" spans="1:7" ht="12.75">
      <c r="A11" s="76"/>
      <c r="B11" s="76"/>
      <c r="C11" s="76"/>
      <c r="D11" s="76"/>
      <c r="E11" s="76"/>
      <c r="F11" s="76"/>
      <c r="G11" s="76"/>
    </row>
    <row r="12" spans="1:7" ht="12.75">
      <c r="A12" s="76"/>
      <c r="B12" s="76"/>
      <c r="C12" s="76"/>
      <c r="D12" s="76"/>
      <c r="E12" s="76"/>
      <c r="F12" s="76"/>
      <c r="G12" s="76"/>
    </row>
    <row r="13" spans="1:7" ht="12.75">
      <c r="A13" s="76"/>
      <c r="B13" s="76"/>
      <c r="C13" s="76"/>
      <c r="D13" s="76"/>
      <c r="E13" s="76"/>
      <c r="F13" s="76"/>
      <c r="G13" s="76"/>
    </row>
    <row r="14" spans="1:7" ht="12.75">
      <c r="A14" s="76"/>
      <c r="B14" s="76"/>
      <c r="C14" s="76"/>
      <c r="D14" s="76"/>
      <c r="E14" s="76"/>
      <c r="F14" s="76"/>
      <c r="G14" s="76"/>
    </row>
    <row r="15" spans="1:7" ht="12.75">
      <c r="A15" s="76"/>
      <c r="B15" s="76"/>
      <c r="C15" s="76"/>
      <c r="D15" s="76"/>
      <c r="E15" s="76"/>
      <c r="F15" s="76"/>
      <c r="G15" s="76"/>
    </row>
    <row r="16" spans="1:7" ht="12.75">
      <c r="A16" s="76"/>
      <c r="B16" s="76"/>
      <c r="C16" s="76"/>
      <c r="D16" s="76"/>
      <c r="E16" s="76"/>
      <c r="F16" s="76"/>
      <c r="G16" s="76"/>
    </row>
    <row r="17" spans="1:7" ht="12.75">
      <c r="A17" s="76"/>
      <c r="B17" s="76"/>
      <c r="C17" s="76"/>
      <c r="D17" s="76"/>
      <c r="E17" s="76"/>
      <c r="F17" s="76"/>
      <c r="G17" s="76"/>
    </row>
    <row r="18" spans="1:7" ht="12.75">
      <c r="A18" s="76"/>
      <c r="B18" s="76"/>
      <c r="C18" s="76"/>
      <c r="D18" s="76"/>
      <c r="E18" s="76"/>
      <c r="F18" s="76"/>
      <c r="G18" s="76"/>
    </row>
    <row r="19" spans="1:7" ht="12.75">
      <c r="A19" s="76"/>
      <c r="B19" s="76"/>
      <c r="C19" s="76"/>
      <c r="D19" s="76"/>
      <c r="E19" s="76"/>
      <c r="F19" s="76"/>
      <c r="G19" s="76"/>
    </row>
    <row r="20" spans="1:7" ht="12.75">
      <c r="A20" s="76"/>
      <c r="B20" s="76"/>
      <c r="C20" s="76"/>
      <c r="D20" s="76"/>
      <c r="E20" s="76"/>
      <c r="F20" s="76"/>
      <c r="G20" s="76"/>
    </row>
    <row r="21" spans="1:7" ht="12.75">
      <c r="A21" s="76"/>
      <c r="B21" s="76"/>
      <c r="C21" s="76"/>
      <c r="D21" s="76"/>
      <c r="E21" s="76"/>
      <c r="F21" s="76"/>
      <c r="G21" s="76"/>
    </row>
    <row r="22" spans="1:7" ht="12.75">
      <c r="A22" s="76"/>
      <c r="B22" s="76"/>
      <c r="C22" s="76"/>
      <c r="D22" s="76"/>
      <c r="E22" s="76"/>
      <c r="F22" s="76"/>
      <c r="G22" s="76"/>
    </row>
    <row r="23" spans="1:7" ht="12.75">
      <c r="A23" s="76"/>
      <c r="B23" s="76"/>
      <c r="C23" s="76"/>
      <c r="D23" s="76"/>
      <c r="E23" s="76"/>
      <c r="F23" s="76"/>
      <c r="G23" s="76"/>
    </row>
    <row r="24" spans="1:7" ht="12.75">
      <c r="A24" s="76"/>
      <c r="B24" s="76"/>
      <c r="C24" s="76"/>
      <c r="D24" s="76"/>
      <c r="E24" s="76"/>
      <c r="F24" s="76"/>
      <c r="G24" s="76"/>
    </row>
    <row r="25" spans="1:7" ht="12.75">
      <c r="A25" s="76"/>
      <c r="B25" s="76"/>
      <c r="C25" s="76"/>
      <c r="D25" s="76"/>
      <c r="E25" s="76"/>
      <c r="F25" s="76"/>
      <c r="G25" s="76"/>
    </row>
    <row r="26" spans="1:7" ht="12.75">
      <c r="A26" s="76"/>
      <c r="B26" s="76"/>
      <c r="C26" s="76"/>
      <c r="D26" s="76"/>
      <c r="E26" s="76"/>
      <c r="F26" s="76"/>
      <c r="G26" s="76"/>
    </row>
    <row r="27" ht="12.75">
      <c r="A27" s="65"/>
    </row>
  </sheetData>
  <mergeCells count="2">
    <mergeCell ref="A5:G26"/>
    <mergeCell ref="A1:G2"/>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G189"/>
  <sheetViews>
    <sheetView workbookViewId="0" topLeftCell="C114">
      <selection activeCell="C190" sqref="C190"/>
    </sheetView>
  </sheetViews>
  <sheetFormatPr defaultColWidth="11.421875" defaultRowHeight="12.75"/>
  <cols>
    <col min="2" max="2" width="22.8515625" style="0" customWidth="1"/>
    <col min="3" max="3" width="25.00390625" style="0" customWidth="1"/>
    <col min="4" max="4" width="22.7109375" style="0" customWidth="1"/>
    <col min="5" max="5" width="24.7109375" style="0" customWidth="1"/>
    <col min="6" max="6" width="22.00390625" style="0" customWidth="1"/>
  </cols>
  <sheetData>
    <row r="1" spans="1:5" ht="12.75">
      <c r="A1" t="s">
        <v>307</v>
      </c>
      <c r="B1" s="3">
        <v>20</v>
      </c>
      <c r="C1" s="1">
        <v>30</v>
      </c>
      <c r="D1" s="1">
        <v>20</v>
      </c>
      <c r="E1">
        <v>10</v>
      </c>
    </row>
    <row r="2" spans="1:5" ht="12.75">
      <c r="A2" t="s">
        <v>308</v>
      </c>
      <c r="B2" s="3">
        <v>20</v>
      </c>
      <c r="C2" s="1">
        <v>20</v>
      </c>
      <c r="D2" s="1">
        <v>30</v>
      </c>
      <c r="E2">
        <v>30</v>
      </c>
    </row>
    <row r="3" spans="1:5" ht="12.75">
      <c r="A3" t="s">
        <v>309</v>
      </c>
      <c r="B3" s="3">
        <v>20</v>
      </c>
      <c r="C3" s="1">
        <v>20</v>
      </c>
      <c r="D3" s="1">
        <v>20</v>
      </c>
      <c r="E3">
        <v>10</v>
      </c>
    </row>
    <row r="4" spans="1:5" ht="12.75">
      <c r="A4" t="s">
        <v>310</v>
      </c>
      <c r="B4" s="3">
        <v>20</v>
      </c>
      <c r="C4" s="1">
        <v>30</v>
      </c>
      <c r="D4" s="1">
        <v>20</v>
      </c>
      <c r="E4">
        <v>10</v>
      </c>
    </row>
    <row r="5" spans="1:5" ht="12.75">
      <c r="A5" t="s">
        <v>311</v>
      </c>
      <c r="B5" s="3">
        <v>20</v>
      </c>
      <c r="C5" s="1">
        <v>10</v>
      </c>
      <c r="D5" s="1">
        <v>30</v>
      </c>
      <c r="E5">
        <v>30</v>
      </c>
    </row>
    <row r="6" spans="1:5" ht="12.75">
      <c r="A6" t="s">
        <v>313</v>
      </c>
      <c r="B6" s="3">
        <v>20</v>
      </c>
      <c r="C6" s="1">
        <v>20</v>
      </c>
      <c r="D6" s="1">
        <v>20</v>
      </c>
      <c r="E6">
        <v>20</v>
      </c>
    </row>
    <row r="7" spans="1:5" ht="12.75">
      <c r="A7" t="s">
        <v>314</v>
      </c>
      <c r="B7" s="3">
        <v>20</v>
      </c>
      <c r="C7" s="1">
        <v>20</v>
      </c>
      <c r="D7" s="1">
        <v>20</v>
      </c>
      <c r="E7">
        <v>20</v>
      </c>
    </row>
    <row r="8" spans="1:5" ht="12.75">
      <c r="A8" t="s">
        <v>312</v>
      </c>
      <c r="B8" s="3">
        <v>20</v>
      </c>
      <c r="C8" s="1">
        <v>10</v>
      </c>
      <c r="D8" s="1">
        <v>20</v>
      </c>
      <c r="E8">
        <v>30</v>
      </c>
    </row>
    <row r="9" spans="2:5" ht="12.75">
      <c r="B9" s="3">
        <f>SUM(B1:B8)</f>
        <v>160</v>
      </c>
      <c r="C9" s="3">
        <f>SUM(C1:C8)</f>
        <v>160</v>
      </c>
      <c r="D9" s="3">
        <f>SUM(D1:D8)</f>
        <v>180</v>
      </c>
      <c r="E9" s="3">
        <f>SUM(E1:E8)</f>
        <v>160</v>
      </c>
    </row>
    <row r="10" spans="2:4" ht="12.75">
      <c r="B10" s="3"/>
      <c r="C10" s="1"/>
      <c r="D10" s="1"/>
    </row>
    <row r="11" spans="2:4" ht="12.75">
      <c r="B11" s="1">
        <f ca="1">RAND()*100</f>
        <v>75.70544777645108</v>
      </c>
      <c r="C11" s="1"/>
      <c r="D11" s="1"/>
    </row>
    <row r="12" spans="2:4" ht="12.75">
      <c r="B12" s="1"/>
      <c r="C12" s="1"/>
      <c r="D12" s="1"/>
    </row>
    <row r="13" spans="2:5" ht="12.75">
      <c r="B13" s="1">
        <v>4</v>
      </c>
      <c r="C13" s="1">
        <v>3</v>
      </c>
      <c r="D13" s="1">
        <v>5</v>
      </c>
      <c r="E13" s="1">
        <v>4</v>
      </c>
    </row>
    <row r="15" spans="3:5" ht="12.75">
      <c r="C15" s="6" t="s">
        <v>44</v>
      </c>
      <c r="D15" s="6" t="str">
        <f>F47</f>
        <v>sixieme sens</v>
      </c>
      <c r="E15" s="6" t="str">
        <f>F73</f>
        <v>resistance aux maladies</v>
      </c>
    </row>
    <row r="16" spans="3:5" ht="12.75">
      <c r="C16" s="6" t="s">
        <v>45</v>
      </c>
      <c r="D16" s="6" t="str">
        <f>F21</f>
        <v>sang froid</v>
      </c>
      <c r="E16" s="6"/>
    </row>
    <row r="19" ht="12.75">
      <c r="B19" s="11" t="s">
        <v>42</v>
      </c>
    </row>
    <row r="20" spans="2:3" ht="13.5" thickBot="1">
      <c r="B20" s="4" t="s">
        <v>39</v>
      </c>
      <c r="C20" s="5" t="s">
        <v>41</v>
      </c>
    </row>
    <row r="21" spans="2:6" ht="13.5" thickBot="1">
      <c r="B21" s="2" t="s">
        <v>16</v>
      </c>
      <c r="C21" s="7">
        <v>0</v>
      </c>
      <c r="D21" s="8">
        <f>IF(AND($C$44&gt;=C21,$C$44&lt;C22),B21,"")</f>
      </c>
      <c r="E21">
        <f>IF(D21&lt;&gt;"",D21,IF(D22&lt;&gt;"",D22,IF(D23&lt;&gt;"",D23,IF(D24&lt;&gt;"",D24,IF(D26&lt;&gt;"",D26,IF(D27&lt;&gt;"",D27,IF(D28&lt;&gt;"",D28,IF(D25&lt;&gt;"",D25,""))))))))</f>
      </c>
      <c r="F21" s="9" t="str">
        <f>IF(E21&lt;&gt;"",E21,IF(E22&lt;&gt;"",E22,E23))</f>
        <v>sang froid</v>
      </c>
    </row>
    <row r="22" spans="2:5" ht="12.75">
      <c r="B22" s="2" t="s">
        <v>17</v>
      </c>
      <c r="C22" s="3">
        <v>5</v>
      </c>
      <c r="D22" s="8">
        <f aca="true" t="shared" si="0" ref="D22:D42">IF(AND($C$44&gt;=C22,$C$44&lt;C23),B22,"")</f>
      </c>
      <c r="E22">
        <f>IF(D29&lt;&gt;"",D29,IF(D30&lt;&gt;"",D30,IF(D31&lt;&gt;"",D31,IF(D32&lt;&gt;"",D32,IF(D33&lt;&gt;"",D33,IF(D34&lt;&gt;"",D34,IF(D35&lt;&gt;"",D35,"")))))))</f>
      </c>
    </row>
    <row r="23" spans="2:5" ht="12.75">
      <c r="B23" s="2" t="s">
        <v>18</v>
      </c>
      <c r="C23" s="3">
        <v>10</v>
      </c>
      <c r="D23" s="8">
        <f t="shared" si="0"/>
      </c>
      <c r="E23" t="str">
        <f>IF(D36&lt;&gt;"",D36,IF(D37&lt;&gt;"",D37,IF(D38&lt;&gt;"",D38,IF(D39&lt;&gt;"",D39,IF(D40&lt;&gt;"",D40,IF(D41&lt;&gt;"",D41,IF(D42&lt;&gt;"",D42,"")))))))</f>
        <v>sang froid</v>
      </c>
    </row>
    <row r="24" spans="2:4" ht="12.75">
      <c r="B24" s="2" t="s">
        <v>19</v>
      </c>
      <c r="C24" s="7">
        <v>15</v>
      </c>
      <c r="D24" s="8">
        <f t="shared" si="0"/>
      </c>
    </row>
    <row r="25" spans="2:4" ht="12.75">
      <c r="B25" s="2" t="s">
        <v>20</v>
      </c>
      <c r="C25" s="3">
        <v>20</v>
      </c>
      <c r="D25" s="8">
        <f t="shared" si="0"/>
      </c>
    </row>
    <row r="26" spans="2:4" ht="12.75">
      <c r="B26" s="2" t="s">
        <v>21</v>
      </c>
      <c r="C26" s="3">
        <v>25</v>
      </c>
      <c r="D26" s="8">
        <f t="shared" si="0"/>
      </c>
    </row>
    <row r="27" spans="2:4" ht="12.75">
      <c r="B27" s="2" t="s">
        <v>22</v>
      </c>
      <c r="C27" s="7">
        <v>30</v>
      </c>
      <c r="D27" s="8">
        <f>IF(AND($C$44&gt;=C27,$C$44&lt;C28),B27,"")</f>
      </c>
    </row>
    <row r="28" spans="2:4" ht="12.75">
      <c r="B28" s="2" t="s">
        <v>23</v>
      </c>
      <c r="C28" s="3">
        <v>35</v>
      </c>
      <c r="D28" s="8">
        <f t="shared" si="0"/>
      </c>
    </row>
    <row r="29" spans="2:4" ht="12.75">
      <c r="B29" s="2" t="s">
        <v>24</v>
      </c>
      <c r="C29" s="3">
        <v>39</v>
      </c>
      <c r="D29" s="8">
        <f t="shared" si="0"/>
      </c>
    </row>
    <row r="30" spans="2:4" ht="12.75">
      <c r="B30" s="2" t="s">
        <v>25</v>
      </c>
      <c r="C30" s="7">
        <v>43</v>
      </c>
      <c r="D30" s="8">
        <f t="shared" si="0"/>
      </c>
    </row>
    <row r="31" spans="2:4" ht="12.75">
      <c r="B31" s="2" t="s">
        <v>26</v>
      </c>
      <c r="C31" s="3">
        <v>48</v>
      </c>
      <c r="D31" s="8">
        <f t="shared" si="0"/>
      </c>
    </row>
    <row r="32" spans="2:4" ht="12.75">
      <c r="B32" s="2" t="s">
        <v>27</v>
      </c>
      <c r="C32" s="3">
        <v>53</v>
      </c>
      <c r="D32" s="8">
        <f t="shared" si="0"/>
      </c>
    </row>
    <row r="33" spans="2:4" ht="12.75">
      <c r="B33" s="2" t="s">
        <v>28</v>
      </c>
      <c r="C33" s="7">
        <v>58</v>
      </c>
      <c r="D33" s="8">
        <f t="shared" si="0"/>
      </c>
    </row>
    <row r="34" spans="2:4" ht="12.75">
      <c r="B34" s="2" t="s">
        <v>29</v>
      </c>
      <c r="C34" s="3">
        <v>62</v>
      </c>
      <c r="D34" s="8">
        <f t="shared" si="0"/>
      </c>
    </row>
    <row r="35" spans="2:4" ht="12.75">
      <c r="B35" s="2" t="s">
        <v>30</v>
      </c>
      <c r="C35" s="3">
        <v>64</v>
      </c>
      <c r="D35" s="8">
        <f t="shared" si="0"/>
      </c>
    </row>
    <row r="36" spans="2:4" ht="12.75">
      <c r="B36" s="2" t="s">
        <v>31</v>
      </c>
      <c r="C36" s="7">
        <v>68</v>
      </c>
      <c r="D36" s="8">
        <f t="shared" si="0"/>
      </c>
    </row>
    <row r="37" spans="2:4" ht="12.75">
      <c r="B37" s="2" t="s">
        <v>32</v>
      </c>
      <c r="C37" s="3">
        <v>72</v>
      </c>
      <c r="D37" s="8">
        <f t="shared" si="0"/>
      </c>
    </row>
    <row r="38" spans="2:4" ht="12.75">
      <c r="B38" s="2" t="s">
        <v>33</v>
      </c>
      <c r="C38" s="3">
        <v>76</v>
      </c>
      <c r="D38" s="8">
        <f t="shared" si="0"/>
      </c>
    </row>
    <row r="39" spans="2:4" ht="12.75">
      <c r="B39" s="2" t="s">
        <v>46</v>
      </c>
      <c r="C39" s="7">
        <v>81</v>
      </c>
      <c r="D39" s="8">
        <f t="shared" si="0"/>
      </c>
    </row>
    <row r="40" spans="2:4" ht="12.75">
      <c r="B40" s="2" t="s">
        <v>34</v>
      </c>
      <c r="C40" s="3">
        <v>86</v>
      </c>
      <c r="D40" s="8" t="str">
        <f t="shared" si="0"/>
        <v>sang froid</v>
      </c>
    </row>
    <row r="41" spans="2:4" ht="12.75">
      <c r="B41" s="2" t="s">
        <v>35</v>
      </c>
      <c r="C41" s="3">
        <v>91</v>
      </c>
      <c r="D41" s="8">
        <f t="shared" si="0"/>
      </c>
    </row>
    <row r="42" spans="2:4" ht="12.75">
      <c r="B42" s="2" t="s">
        <v>36</v>
      </c>
      <c r="C42" s="7">
        <v>96</v>
      </c>
      <c r="D42" s="8">
        <f t="shared" si="0"/>
      </c>
    </row>
    <row r="43" spans="2:4" ht="12.75">
      <c r="B43" s="2" t="s">
        <v>37</v>
      </c>
      <c r="C43" s="3">
        <v>100</v>
      </c>
      <c r="D43" s="8"/>
    </row>
    <row r="44" spans="3:4" ht="12.75">
      <c r="C44" s="3">
        <f ca="1">RAND()*100</f>
        <v>87.34386358795217</v>
      </c>
      <c r="D44" s="3"/>
    </row>
    <row r="45" spans="2:3" ht="12.75">
      <c r="B45" s="10" t="s">
        <v>43</v>
      </c>
      <c r="C45" s="3">
        <f ca="1">RAND()*100</f>
        <v>22.69870183362679</v>
      </c>
    </row>
    <row r="46" spans="2:3" ht="13.5" thickBot="1">
      <c r="B46" s="4" t="s">
        <v>39</v>
      </c>
      <c r="C46" s="5" t="s">
        <v>41</v>
      </c>
    </row>
    <row r="47" spans="2:6" ht="13.5" thickBot="1">
      <c r="B47" s="2" t="s">
        <v>16</v>
      </c>
      <c r="C47" s="7">
        <v>0</v>
      </c>
      <c r="D47" s="8">
        <f>IF(AND($C$44&gt;=C47,$C$44&lt;C48),B47,"")</f>
      </c>
      <c r="E47">
        <f>IF(D47&lt;&gt;"",D47,IF(D48&lt;&gt;"",D48,IF(D49&lt;&gt;"",D49,IF(D50&lt;&gt;"",D50,IF(D52&lt;&gt;"",D52,IF(D53&lt;&gt;"",D53,IF(D54&lt;&gt;"",D54,IF(D51&lt;&gt;"",D51,""))))))))</f>
      </c>
      <c r="F47" s="9" t="str">
        <f>IF(E47&lt;&gt;"",E47,IF(E48&lt;&gt;"",E48,E49))</f>
        <v>sixieme sens</v>
      </c>
    </row>
    <row r="48" spans="2:5" ht="12.75">
      <c r="B48" s="2" t="s">
        <v>17</v>
      </c>
      <c r="C48" s="3">
        <v>4</v>
      </c>
      <c r="D48" s="8">
        <f aca="true" t="shared" si="1" ref="D48:D72">IF(AND($C$44&gt;=C48,$C$44&lt;C49),B48,"")</f>
      </c>
      <c r="E48">
        <f>IF(D55&lt;&gt;"",D55,IF(D56&lt;&gt;"",D56,IF(D57&lt;&gt;"",D57,IF(D58&lt;&gt;"",D58,IF(D59&lt;&gt;"",D59,IF(D60&lt;&gt;"",D60,IF(D61&lt;&gt;"",D61,"")))))))</f>
      </c>
    </row>
    <row r="49" spans="2:5" ht="12.75">
      <c r="B49" s="2" t="s">
        <v>18</v>
      </c>
      <c r="C49" s="3">
        <v>9</v>
      </c>
      <c r="D49" s="8">
        <f t="shared" si="1"/>
      </c>
      <c r="E49" t="str">
        <f>IF(D62&lt;&gt;"",D62,IF(D63&lt;&gt;"",D63,IF(D64&lt;&gt;"",D64,IF(D65&lt;&gt;"",D65,IF(D66&lt;&gt;"",D66,IF(D67&lt;&gt;"",D67,IF(D68&lt;&gt;"",D68,IF(D69&lt;&gt;"",D69,""))))))))</f>
        <v>sixieme sens</v>
      </c>
    </row>
    <row r="50" spans="2:4" ht="12.75">
      <c r="B50" s="2" t="s">
        <v>19</v>
      </c>
      <c r="C50" s="7">
        <v>14</v>
      </c>
      <c r="D50" s="8">
        <f t="shared" si="1"/>
      </c>
    </row>
    <row r="51" spans="2:4" ht="12.75">
      <c r="B51" s="2" t="s">
        <v>20</v>
      </c>
      <c r="C51" s="3">
        <v>18</v>
      </c>
      <c r="D51" s="8">
        <f t="shared" si="1"/>
      </c>
    </row>
    <row r="52" spans="2:4" ht="12.75">
      <c r="B52" s="2" t="s">
        <v>21</v>
      </c>
      <c r="C52" s="3">
        <v>22</v>
      </c>
      <c r="D52" s="8">
        <f t="shared" si="1"/>
      </c>
    </row>
    <row r="53" spans="2:4" ht="12.75">
      <c r="B53" s="2" t="s">
        <v>22</v>
      </c>
      <c r="C53" s="7">
        <v>26</v>
      </c>
      <c r="D53" s="8">
        <f t="shared" si="1"/>
      </c>
    </row>
    <row r="54" spans="2:4" ht="12.75">
      <c r="B54" s="2" t="s">
        <v>23</v>
      </c>
      <c r="C54" s="3">
        <v>30</v>
      </c>
      <c r="D54" s="8">
        <f t="shared" si="1"/>
      </c>
    </row>
    <row r="55" spans="2:4" ht="12.75">
      <c r="B55" s="2" t="s">
        <v>24</v>
      </c>
      <c r="C55" s="3">
        <v>35</v>
      </c>
      <c r="D55" s="8">
        <f t="shared" si="1"/>
      </c>
    </row>
    <row r="56" spans="2:4" ht="12.75">
      <c r="B56" s="2" t="s">
        <v>25</v>
      </c>
      <c r="C56" s="7">
        <v>39</v>
      </c>
      <c r="D56" s="8">
        <f t="shared" si="1"/>
      </c>
    </row>
    <row r="57" spans="2:4" ht="12.75">
      <c r="B57" s="2" t="s">
        <v>26</v>
      </c>
      <c r="C57" s="3">
        <v>44</v>
      </c>
      <c r="D57" s="8">
        <f t="shared" si="1"/>
      </c>
    </row>
    <row r="58" spans="2:6" ht="12.75">
      <c r="B58" s="2" t="s">
        <v>27</v>
      </c>
      <c r="C58" s="3">
        <v>48</v>
      </c>
      <c r="D58" s="8">
        <f t="shared" si="1"/>
      </c>
      <c r="F58" s="1">
        <v>99</v>
      </c>
    </row>
    <row r="59" spans="2:4" ht="12.75">
      <c r="B59" s="2" t="s">
        <v>28</v>
      </c>
      <c r="C59" s="7">
        <v>53</v>
      </c>
      <c r="D59" s="8">
        <f t="shared" si="1"/>
      </c>
    </row>
    <row r="60" spans="2:4" ht="12.75">
      <c r="B60" s="2" t="s">
        <v>29</v>
      </c>
      <c r="C60" s="3">
        <v>57</v>
      </c>
      <c r="D60" s="8">
        <f t="shared" si="1"/>
      </c>
    </row>
    <row r="61" spans="2:4" ht="12.75">
      <c r="B61" s="2" t="s">
        <v>30</v>
      </c>
      <c r="C61" s="3">
        <v>61</v>
      </c>
      <c r="D61" s="8">
        <f t="shared" si="1"/>
      </c>
    </row>
    <row r="62" spans="2:4" ht="12.75">
      <c r="B62" s="2" t="s">
        <v>31</v>
      </c>
      <c r="C62" s="7">
        <v>65</v>
      </c>
      <c r="D62" s="8">
        <f t="shared" si="1"/>
      </c>
    </row>
    <row r="63" spans="2:4" ht="12.75">
      <c r="B63" s="2" t="s">
        <v>32</v>
      </c>
      <c r="C63" s="3">
        <v>69</v>
      </c>
      <c r="D63" s="8">
        <f t="shared" si="1"/>
      </c>
    </row>
    <row r="64" spans="2:4" ht="12.75">
      <c r="B64" s="2" t="s">
        <v>33</v>
      </c>
      <c r="C64" s="3">
        <v>73</v>
      </c>
      <c r="D64" s="8">
        <f t="shared" si="1"/>
      </c>
    </row>
    <row r="65" spans="2:4" ht="12.75">
      <c r="B65" s="2" t="s">
        <v>46</v>
      </c>
      <c r="C65" s="7">
        <v>77</v>
      </c>
      <c r="D65" s="8">
        <f t="shared" si="1"/>
      </c>
    </row>
    <row r="66" spans="2:4" ht="12.75">
      <c r="B66" s="2" t="s">
        <v>34</v>
      </c>
      <c r="C66" s="3">
        <v>81</v>
      </c>
      <c r="D66" s="8">
        <f t="shared" si="1"/>
      </c>
    </row>
    <row r="67" spans="2:4" ht="12.75">
      <c r="B67" s="2" t="s">
        <v>35</v>
      </c>
      <c r="C67" s="3">
        <v>85</v>
      </c>
      <c r="D67" s="8" t="str">
        <f t="shared" si="1"/>
        <v>sixieme sens</v>
      </c>
    </row>
    <row r="68" spans="2:4" ht="12.75">
      <c r="B68" s="2" t="s">
        <v>36</v>
      </c>
      <c r="C68" s="7">
        <v>90</v>
      </c>
      <c r="D68" s="8">
        <f t="shared" si="1"/>
      </c>
    </row>
    <row r="69" spans="2:4" ht="12.75">
      <c r="B69" s="2" t="s">
        <v>37</v>
      </c>
      <c r="C69" s="3">
        <v>95</v>
      </c>
      <c r="D69" s="8">
        <f>IF(AND($C$44&gt;=C69,$C$44&lt;=C70),B69,"")</f>
      </c>
    </row>
    <row r="70" spans="3:5" ht="12.75">
      <c r="C70" s="3">
        <v>100</v>
      </c>
      <c r="D70" s="8">
        <f t="shared" si="1"/>
      </c>
      <c r="E70" s="1"/>
    </row>
    <row r="71" ht="12.75">
      <c r="D71" s="8">
        <f t="shared" si="1"/>
        <v>0</v>
      </c>
    </row>
    <row r="72" spans="2:4" ht="13.5" thickBot="1">
      <c r="B72" s="4" t="s">
        <v>39</v>
      </c>
      <c r="C72" s="5" t="s">
        <v>41</v>
      </c>
      <c r="D72" s="8">
        <f t="shared" si="1"/>
      </c>
    </row>
    <row r="73" spans="2:6" ht="13.5" thickBot="1">
      <c r="B73" s="2" t="s">
        <v>16</v>
      </c>
      <c r="C73" s="7">
        <v>0</v>
      </c>
      <c r="D73" s="8">
        <f>IF(AND($F$87&gt;=C73,$F$87&lt;C74),B73,"")</f>
      </c>
      <c r="E73">
        <f>IF(D73&lt;&gt;"",D73,IF(D74&lt;&gt;"",D74,IF(D75&lt;&gt;"",D75,IF(D76&lt;&gt;"",D76,IF(D78&lt;&gt;"",D78,IF(D79&lt;&gt;"",D79,IF(D80&lt;&gt;"",D80,IF(D77&lt;&gt;"",D77,""))))))))</f>
      </c>
      <c r="F73" s="9" t="str">
        <f>IF(E73&lt;&gt;"",E73,IF(E74&lt;&gt;"",E74,E75))</f>
        <v>resistance aux maladies</v>
      </c>
    </row>
    <row r="74" spans="2:5" ht="12.75">
      <c r="B74" s="2" t="s">
        <v>17</v>
      </c>
      <c r="C74" s="3">
        <v>4</v>
      </c>
      <c r="D74" s="8">
        <f aca="true" t="shared" si="2" ref="D74:D94">IF(AND($F$87&gt;=C74,$F$87&lt;C75),B74,"")</f>
      </c>
      <c r="E74">
        <f>IF(D81&lt;&gt;"",D81,IF(D82&lt;&gt;"",D82,IF(D83&lt;&gt;"",D83,IF(D84&lt;&gt;"",D84,IF(D85&lt;&gt;"",D85,IF(D86&lt;&gt;"",D86,IF(D87&lt;&gt;"",D87,"")))))))</f>
      </c>
    </row>
    <row r="75" spans="2:5" ht="12.75">
      <c r="B75" s="2" t="s">
        <v>18</v>
      </c>
      <c r="C75" s="3">
        <v>9</v>
      </c>
      <c r="D75" s="8">
        <f t="shared" si="2"/>
      </c>
      <c r="E75" t="str">
        <f>IF(D88&lt;&gt;"",D88,IF(D89&lt;&gt;"",D89,IF(D90&lt;&gt;"",D90,IF(D91&lt;&gt;"",D91,IF(D92&lt;&gt;"",D92,IF(D93&lt;&gt;"",D93,IF(D94&lt;&gt;"",D94,IF(D95&lt;&gt;"",D95,""))))))))</f>
        <v>resistance aux maladies</v>
      </c>
    </row>
    <row r="76" spans="2:4" ht="12.75">
      <c r="B76" s="2" t="s">
        <v>19</v>
      </c>
      <c r="C76" s="7">
        <v>14</v>
      </c>
      <c r="D76" s="8">
        <f t="shared" si="2"/>
      </c>
    </row>
    <row r="77" spans="2:4" ht="12.75">
      <c r="B77" s="2" t="s">
        <v>20</v>
      </c>
      <c r="C77" s="3">
        <v>18</v>
      </c>
      <c r="D77" s="8">
        <f t="shared" si="2"/>
      </c>
    </row>
    <row r="78" spans="2:4" ht="12.75">
      <c r="B78" s="2" t="s">
        <v>21</v>
      </c>
      <c r="C78" s="3">
        <v>22</v>
      </c>
      <c r="D78" s="8">
        <f t="shared" si="2"/>
      </c>
    </row>
    <row r="79" spans="2:4" ht="12.75">
      <c r="B79" s="2" t="s">
        <v>22</v>
      </c>
      <c r="C79" s="7">
        <v>26</v>
      </c>
      <c r="D79" s="8">
        <f t="shared" si="2"/>
      </c>
    </row>
    <row r="80" spans="2:4" ht="12.75">
      <c r="B80" s="2" t="s">
        <v>23</v>
      </c>
      <c r="C80" s="3">
        <v>30</v>
      </c>
      <c r="D80" s="8">
        <f t="shared" si="2"/>
      </c>
    </row>
    <row r="81" spans="2:4" ht="12.75">
      <c r="B81" s="2" t="s">
        <v>24</v>
      </c>
      <c r="C81" s="3">
        <v>35</v>
      </c>
      <c r="D81" s="8">
        <f t="shared" si="2"/>
      </c>
    </row>
    <row r="82" spans="2:4" ht="12.75">
      <c r="B82" s="2" t="s">
        <v>25</v>
      </c>
      <c r="C82" s="7">
        <v>39</v>
      </c>
      <c r="D82" s="8">
        <f t="shared" si="2"/>
      </c>
    </row>
    <row r="83" spans="2:4" ht="12.75">
      <c r="B83" s="2" t="s">
        <v>26</v>
      </c>
      <c r="C83" s="3">
        <v>44</v>
      </c>
      <c r="D83" s="8">
        <f t="shared" si="2"/>
      </c>
    </row>
    <row r="84" spans="2:4" ht="12.75">
      <c r="B84" s="2" t="s">
        <v>27</v>
      </c>
      <c r="C84" s="3">
        <v>48</v>
      </c>
      <c r="D84" s="8">
        <f t="shared" si="2"/>
      </c>
    </row>
    <row r="85" spans="2:4" ht="12.75">
      <c r="B85" s="2" t="s">
        <v>28</v>
      </c>
      <c r="C85" s="7">
        <v>53</v>
      </c>
      <c r="D85" s="8">
        <f t="shared" si="2"/>
      </c>
    </row>
    <row r="86" spans="2:4" ht="12.75">
      <c r="B86" s="2" t="s">
        <v>29</v>
      </c>
      <c r="C86" s="3">
        <v>57</v>
      </c>
      <c r="D86" s="8">
        <f t="shared" si="2"/>
      </c>
    </row>
    <row r="87" spans="2:6" ht="12.75">
      <c r="B87" s="2" t="s">
        <v>30</v>
      </c>
      <c r="C87" s="3">
        <v>61</v>
      </c>
      <c r="D87" s="8">
        <f t="shared" si="2"/>
      </c>
      <c r="F87" s="1">
        <f ca="1">RAND()*100</f>
        <v>65.62585987191325</v>
      </c>
    </row>
    <row r="88" spans="2:4" ht="12.75">
      <c r="B88" s="2" t="s">
        <v>31</v>
      </c>
      <c r="C88" s="7">
        <v>65</v>
      </c>
      <c r="D88" s="8" t="str">
        <f t="shared" si="2"/>
        <v>resistance aux maladies</v>
      </c>
    </row>
    <row r="89" spans="2:4" ht="12.75">
      <c r="B89" s="2" t="s">
        <v>32</v>
      </c>
      <c r="C89" s="3">
        <v>69</v>
      </c>
      <c r="D89" s="8">
        <f t="shared" si="2"/>
      </c>
    </row>
    <row r="90" spans="2:4" ht="12.75">
      <c r="B90" s="2" t="s">
        <v>33</v>
      </c>
      <c r="C90" s="3">
        <v>73</v>
      </c>
      <c r="D90" s="8">
        <f t="shared" si="2"/>
      </c>
    </row>
    <row r="91" spans="2:4" ht="12.75">
      <c r="B91" s="2" t="s">
        <v>46</v>
      </c>
      <c r="C91" s="7">
        <v>77</v>
      </c>
      <c r="D91" s="8">
        <f t="shared" si="2"/>
      </c>
    </row>
    <row r="92" spans="2:4" ht="12.75">
      <c r="B92" s="2" t="s">
        <v>34</v>
      </c>
      <c r="C92" s="3">
        <v>81</v>
      </c>
      <c r="D92" s="8">
        <f t="shared" si="2"/>
      </c>
    </row>
    <row r="93" spans="2:4" ht="12.75">
      <c r="B93" s="2" t="s">
        <v>35</v>
      </c>
      <c r="C93" s="3">
        <v>85</v>
      </c>
      <c r="D93" s="8">
        <f t="shared" si="2"/>
      </c>
    </row>
    <row r="94" spans="2:4" ht="12.75">
      <c r="B94" s="2" t="s">
        <v>36</v>
      </c>
      <c r="C94" s="7">
        <v>90</v>
      </c>
      <c r="D94" s="8">
        <f t="shared" si="2"/>
      </c>
    </row>
    <row r="95" spans="2:4" ht="12.75">
      <c r="B95" s="2" t="s">
        <v>37</v>
      </c>
      <c r="C95" s="3">
        <v>95</v>
      </c>
      <c r="D95" s="8">
        <f>IF(AND($F$87&gt;=C95,$F$87&lt;=C96),B95,"")</f>
      </c>
    </row>
    <row r="96" spans="3:4" ht="12.75">
      <c r="C96" s="3">
        <v>100</v>
      </c>
      <c r="D96" s="8">
        <f>IF(AND($C$30&gt;=C96,$C$30&lt;C97),B96,"")</f>
      </c>
    </row>
    <row r="97" ht="12.75">
      <c r="C97" s="1"/>
    </row>
    <row r="100" spans="3:4" ht="13.5" thickBot="1">
      <c r="C100" s="4" t="s">
        <v>520</v>
      </c>
      <c r="D100" s="5" t="s">
        <v>41</v>
      </c>
    </row>
    <row r="101" spans="3:7" ht="13.5" thickBot="1">
      <c r="C101" s="2" t="s">
        <v>501</v>
      </c>
      <c r="D101" s="7">
        <v>0</v>
      </c>
      <c r="E101" s="8">
        <f aca="true" t="shared" si="3" ref="E101:E107">IF(AND($C$44&gt;=D101,$C$44&lt;D102),C101,"")</f>
      </c>
      <c r="F101">
        <f>IF(E101&lt;&gt;"",E101,IF(E102&lt;&gt;"",E102,IF(E103&lt;&gt;"",E103,IF(E104&lt;&gt;"",E104,IF(E106&lt;&gt;"",E106,IF(E107&lt;&gt;"",E107,IF(E108&lt;&gt;"",E108,IF(E105&lt;&gt;"",E105,""))))))))</f>
      </c>
      <c r="G101" s="9" t="str">
        <f>IF(F101&lt;&gt;"",F101,IF(F102&lt;&gt;"",F102,F103))</f>
        <v>Ulliana / Urdithane</v>
      </c>
    </row>
    <row r="102" spans="3:6" ht="12.75">
      <c r="C102" s="2" t="s">
        <v>500</v>
      </c>
      <c r="D102" s="3">
        <v>5</v>
      </c>
      <c r="E102" s="8">
        <f t="shared" si="3"/>
      </c>
      <c r="F102">
        <f>IF(E109&lt;&gt;"",E109,IF(E110&lt;&gt;"",E110,IF(E111&lt;&gt;"",E111,IF(E112&lt;&gt;"",E112,IF(E113&lt;&gt;"",E113,IF(E114&lt;&gt;"",E114,IF(E115&lt;&gt;"",E115,"")))))))</f>
      </c>
    </row>
    <row r="103" spans="3:6" ht="12.75">
      <c r="C103" s="2" t="s">
        <v>502</v>
      </c>
      <c r="D103" s="3">
        <v>10</v>
      </c>
      <c r="E103" s="8">
        <f t="shared" si="3"/>
      </c>
      <c r="F103" t="str">
        <f>IF(E116&lt;&gt;"",E116,IF(E117&lt;&gt;"",E117,IF(E118&lt;&gt;"",E118,IF(E119&lt;&gt;"",E119,IF(E120&lt;&gt;"",E120,IF(E121&lt;&gt;"",E121,IF(E122&lt;&gt;"",E122,"")))))))</f>
        <v>Ulliana / Urdithane</v>
      </c>
    </row>
    <row r="104" spans="3:5" ht="12.75">
      <c r="C104" s="2" t="s">
        <v>503</v>
      </c>
      <c r="D104" s="7">
        <v>15</v>
      </c>
      <c r="E104" s="8">
        <f t="shared" si="3"/>
      </c>
    </row>
    <row r="105" spans="3:5" ht="12.75">
      <c r="C105" s="2" t="s">
        <v>504</v>
      </c>
      <c r="D105" s="3">
        <v>20</v>
      </c>
      <c r="E105" s="8">
        <f t="shared" si="3"/>
      </c>
    </row>
    <row r="106" spans="3:5" ht="12.75">
      <c r="C106" s="2" t="s">
        <v>505</v>
      </c>
      <c r="D106" s="3">
        <v>25</v>
      </c>
      <c r="E106" s="8">
        <f t="shared" si="3"/>
      </c>
    </row>
    <row r="107" spans="3:5" ht="12.75">
      <c r="C107" s="2" t="s">
        <v>506</v>
      </c>
      <c r="D107" s="7">
        <v>30</v>
      </c>
      <c r="E107" s="8">
        <f t="shared" si="3"/>
      </c>
    </row>
    <row r="108" spans="3:5" ht="12.75">
      <c r="C108" s="2" t="s">
        <v>507</v>
      </c>
      <c r="D108" s="3">
        <v>35</v>
      </c>
      <c r="E108" s="8">
        <f aca="true" t="shared" si="4" ref="E108:E122">IF(AND($C$44&gt;=D108,$C$44&lt;D109),C108,"")</f>
      </c>
    </row>
    <row r="109" spans="3:5" ht="12.75">
      <c r="C109" s="2" t="s">
        <v>508</v>
      </c>
      <c r="D109" s="7">
        <v>40</v>
      </c>
      <c r="E109" s="8">
        <f t="shared" si="4"/>
      </c>
    </row>
    <row r="110" spans="3:5" ht="12.75">
      <c r="C110" s="2" t="s">
        <v>509</v>
      </c>
      <c r="D110" s="3">
        <v>45</v>
      </c>
      <c r="E110" s="8">
        <f t="shared" si="4"/>
      </c>
    </row>
    <row r="111" spans="3:5" ht="12.75">
      <c r="C111" s="2" t="s">
        <v>510</v>
      </c>
      <c r="D111" s="3">
        <v>50</v>
      </c>
      <c r="E111" s="8">
        <f t="shared" si="4"/>
      </c>
    </row>
    <row r="112" spans="3:5" ht="12.75">
      <c r="C112" s="2" t="s">
        <v>511</v>
      </c>
      <c r="D112" s="7">
        <v>55</v>
      </c>
      <c r="E112" s="8">
        <f t="shared" si="4"/>
      </c>
    </row>
    <row r="113" spans="3:5" ht="12.75">
      <c r="C113" s="2" t="s">
        <v>512</v>
      </c>
      <c r="D113" s="3">
        <v>60</v>
      </c>
      <c r="E113" s="8">
        <f t="shared" si="4"/>
      </c>
    </row>
    <row r="114" spans="3:5" ht="12.75">
      <c r="C114" s="2" t="s">
        <v>513</v>
      </c>
      <c r="D114" s="3">
        <v>65</v>
      </c>
      <c r="E114" s="8">
        <f t="shared" si="4"/>
      </c>
    </row>
    <row r="115" spans="3:5" ht="12.75">
      <c r="C115" s="2" t="s">
        <v>514</v>
      </c>
      <c r="D115" s="7">
        <v>70</v>
      </c>
      <c r="E115" s="8">
        <f t="shared" si="4"/>
      </c>
    </row>
    <row r="116" spans="3:5" ht="12.75">
      <c r="C116" s="2" t="s">
        <v>515</v>
      </c>
      <c r="D116" s="3">
        <v>75</v>
      </c>
      <c r="E116" s="8">
        <f t="shared" si="4"/>
      </c>
    </row>
    <row r="117" spans="3:5" ht="12.75">
      <c r="C117" s="2" t="s">
        <v>516</v>
      </c>
      <c r="D117" s="7">
        <v>80</v>
      </c>
      <c r="E117" s="8">
        <f t="shared" si="4"/>
      </c>
    </row>
    <row r="118" spans="3:5" ht="12.75">
      <c r="C118" s="2" t="s">
        <v>517</v>
      </c>
      <c r="D118" s="3">
        <v>85</v>
      </c>
      <c r="E118" s="8" t="str">
        <f t="shared" si="4"/>
        <v>Ulliana / Urdithane</v>
      </c>
    </row>
    <row r="119" spans="3:5" ht="12.75">
      <c r="C119" s="2" t="s">
        <v>518</v>
      </c>
      <c r="D119" s="3">
        <v>90</v>
      </c>
      <c r="E119" s="8">
        <f t="shared" si="4"/>
      </c>
    </row>
    <row r="120" spans="3:5" ht="12.75">
      <c r="C120" s="2" t="s">
        <v>519</v>
      </c>
      <c r="D120" s="7">
        <v>95</v>
      </c>
      <c r="E120" s="8">
        <f t="shared" si="4"/>
      </c>
    </row>
    <row r="121" spans="3:5" ht="12.75">
      <c r="C121" s="2"/>
      <c r="D121" s="3">
        <v>100</v>
      </c>
      <c r="E121" s="8">
        <f t="shared" si="4"/>
      </c>
    </row>
    <row r="122" spans="3:5" ht="12.75">
      <c r="C122" s="2"/>
      <c r="D122" s="3"/>
      <c r="E122" s="8">
        <f t="shared" si="4"/>
        <v>0</v>
      </c>
    </row>
    <row r="123" spans="3:4" ht="13.5" thickBot="1">
      <c r="C123" s="4" t="s">
        <v>521</v>
      </c>
      <c r="D123" s="5" t="s">
        <v>41</v>
      </c>
    </row>
    <row r="124" spans="3:7" ht="13.5" thickBot="1">
      <c r="C124" s="2" t="s">
        <v>522</v>
      </c>
      <c r="D124" s="7">
        <v>0</v>
      </c>
      <c r="E124" s="8">
        <f aca="true" t="shared" si="5" ref="E124:E130">IF(AND($C$44&gt;=D124,$C$44&lt;D125),C124,"")</f>
      </c>
      <c r="F124">
        <f>IF(E124&lt;&gt;"",E124,IF(E125&lt;&gt;"",E125,IF(E126&lt;&gt;"",E126,IF(E127&lt;&gt;"",E127,IF(E129&lt;&gt;"",E129,IF(E130&lt;&gt;"",E130,IF(E131&lt;&gt;"",E131,IF(E128&lt;&gt;"",E128,""))))))))</f>
      </c>
      <c r="G124" s="9" t="str">
        <f>IF(F124&lt;&gt;"",F124,IF(F125&lt;&gt;"",F125,F126))</f>
        <v>Théda / Udo</v>
      </c>
    </row>
    <row r="125" spans="3:6" ht="12.75">
      <c r="C125" s="2" t="s">
        <v>523</v>
      </c>
      <c r="D125" s="3">
        <v>5</v>
      </c>
      <c r="E125" s="8">
        <f t="shared" si="5"/>
      </c>
      <c r="F125">
        <f>IF(E132&lt;&gt;"",E132,IF(E133&lt;&gt;"",E133,IF(E134&lt;&gt;"",E134,IF(E135&lt;&gt;"",E135,IF(E136&lt;&gt;"",E136,IF(E137&lt;&gt;"",E137,IF(E138&lt;&gt;"",E138,"")))))))</f>
      </c>
    </row>
    <row r="126" spans="3:6" ht="12.75">
      <c r="C126" s="2" t="s">
        <v>524</v>
      </c>
      <c r="D126" s="3">
        <v>10</v>
      </c>
      <c r="E126" s="8">
        <f t="shared" si="5"/>
      </c>
      <c r="F126" t="str">
        <f>IF(E139&lt;&gt;"",E139,IF(E140&lt;&gt;"",E140,IF(E141&lt;&gt;"",E141,IF(E142&lt;&gt;"",E142,IF(E143&lt;&gt;"",E143,IF(E144&lt;&gt;"",E144,IF(E145&lt;&gt;"",E145,"")))))))</f>
        <v>Théda / Udo</v>
      </c>
    </row>
    <row r="127" spans="3:5" ht="12.75">
      <c r="C127" s="2" t="s">
        <v>525</v>
      </c>
      <c r="D127" s="7">
        <v>15</v>
      </c>
      <c r="E127" s="8">
        <f t="shared" si="5"/>
      </c>
    </row>
    <row r="128" spans="3:5" ht="12.75">
      <c r="C128" s="2" t="s">
        <v>526</v>
      </c>
      <c r="D128" s="3">
        <v>20</v>
      </c>
      <c r="E128" s="8">
        <f t="shared" si="5"/>
      </c>
    </row>
    <row r="129" spans="3:5" ht="12.75">
      <c r="C129" s="2" t="s">
        <v>527</v>
      </c>
      <c r="D129" s="3">
        <v>25</v>
      </c>
      <c r="E129" s="8">
        <f t="shared" si="5"/>
      </c>
    </row>
    <row r="130" spans="3:5" ht="12.75">
      <c r="C130" s="2" t="s">
        <v>528</v>
      </c>
      <c r="D130" s="7">
        <v>30</v>
      </c>
      <c r="E130" s="8">
        <f t="shared" si="5"/>
      </c>
    </row>
    <row r="131" spans="3:5" ht="12.75">
      <c r="C131" s="2" t="s">
        <v>533</v>
      </c>
      <c r="D131" s="3">
        <v>35</v>
      </c>
      <c r="E131" s="8">
        <f aca="true" t="shared" si="6" ref="E131:E144">IF(AND($C$44&gt;=D131,$C$44&lt;D132),C131,"")</f>
      </c>
    </row>
    <row r="132" spans="3:5" ht="12.75">
      <c r="C132" s="2" t="s">
        <v>529</v>
      </c>
      <c r="D132" s="7">
        <v>40</v>
      </c>
      <c r="E132" s="8">
        <f t="shared" si="6"/>
      </c>
    </row>
    <row r="133" spans="3:5" ht="12.75">
      <c r="C133" s="2" t="s">
        <v>530</v>
      </c>
      <c r="D133" s="3">
        <v>45</v>
      </c>
      <c r="E133" s="8">
        <f t="shared" si="6"/>
      </c>
    </row>
    <row r="134" spans="3:5" ht="12.75">
      <c r="C134" s="2" t="s">
        <v>531</v>
      </c>
      <c r="D134" s="3">
        <v>50</v>
      </c>
      <c r="E134" s="8">
        <f t="shared" si="6"/>
      </c>
    </row>
    <row r="135" spans="3:5" ht="12.75">
      <c r="C135" s="2" t="s">
        <v>532</v>
      </c>
      <c r="D135" s="7">
        <v>55</v>
      </c>
      <c r="E135" s="8">
        <f t="shared" si="6"/>
      </c>
    </row>
    <row r="136" spans="3:5" ht="12.75">
      <c r="C136" s="2" t="s">
        <v>534</v>
      </c>
      <c r="D136" s="3">
        <v>60</v>
      </c>
      <c r="E136" s="8">
        <f t="shared" si="6"/>
      </c>
    </row>
    <row r="137" spans="3:5" ht="12.75">
      <c r="C137" s="2" t="s">
        <v>535</v>
      </c>
      <c r="D137" s="3">
        <v>65</v>
      </c>
      <c r="E137" s="8">
        <f t="shared" si="6"/>
      </c>
    </row>
    <row r="138" spans="3:5" ht="12.75">
      <c r="C138" s="2" t="s">
        <v>536</v>
      </c>
      <c r="D138" s="7">
        <v>70</v>
      </c>
      <c r="E138" s="8">
        <f t="shared" si="6"/>
      </c>
    </row>
    <row r="139" spans="3:5" ht="12.75">
      <c r="C139" s="2" t="s">
        <v>537</v>
      </c>
      <c r="D139" s="3">
        <v>75</v>
      </c>
      <c r="E139" s="8">
        <f t="shared" si="6"/>
      </c>
    </row>
    <row r="140" spans="3:5" ht="12.75">
      <c r="C140" s="2" t="s">
        <v>538</v>
      </c>
      <c r="D140" s="7">
        <v>80</v>
      </c>
      <c r="E140" s="8">
        <f t="shared" si="6"/>
      </c>
    </row>
    <row r="141" spans="3:5" ht="12.75">
      <c r="C141" s="2" t="s">
        <v>539</v>
      </c>
      <c r="D141" s="3">
        <v>85</v>
      </c>
      <c r="E141" s="8" t="str">
        <f t="shared" si="6"/>
        <v>Théda / Udo</v>
      </c>
    </row>
    <row r="142" spans="3:5" ht="12.75">
      <c r="C142" s="2" t="s">
        <v>540</v>
      </c>
      <c r="D142" s="3">
        <v>90</v>
      </c>
      <c r="E142" s="8">
        <f t="shared" si="6"/>
      </c>
    </row>
    <row r="143" spans="3:5" ht="12.75">
      <c r="C143" s="2" t="s">
        <v>541</v>
      </c>
      <c r="D143" s="7">
        <v>95</v>
      </c>
      <c r="E143" s="8">
        <f t="shared" si="6"/>
      </c>
    </row>
    <row r="144" spans="3:5" ht="12.75">
      <c r="C144" s="2"/>
      <c r="D144" s="3">
        <v>100</v>
      </c>
      <c r="E144" s="8">
        <f t="shared" si="6"/>
      </c>
    </row>
    <row r="146" ht="15.75" thickBot="1">
      <c r="C146" s="72" t="s">
        <v>542</v>
      </c>
    </row>
    <row r="147" spans="3:7" ht="13.5" thickBot="1">
      <c r="C147" s="2" t="s">
        <v>543</v>
      </c>
      <c r="D147" s="7">
        <v>0</v>
      </c>
      <c r="E147" s="8">
        <f aca="true" t="shared" si="7" ref="E147:E153">IF(AND($C$44&gt;=D147,$C$44&lt;D148),C147,"")</f>
      </c>
      <c r="F147">
        <f>IF(E147&lt;&gt;"",E147,IF(E148&lt;&gt;"",E148,IF(E149&lt;&gt;"",E149,IF(E150&lt;&gt;"",E150,IF(E152&lt;&gt;"",E152,IF(E153&lt;&gt;"",E153,IF(E154&lt;&gt;"",E154,IF(E151&lt;&gt;"",E151,""))))))))</f>
      </c>
      <c r="G147" s="9" t="str">
        <f>IF(F147&lt;&gt;"",F147,IF(F148&lt;&gt;"",F148,F149))</f>
        <v>Ulrike / Waldemar</v>
      </c>
    </row>
    <row r="148" spans="3:6" ht="12.75">
      <c r="C148" s="2" t="s">
        <v>544</v>
      </c>
      <c r="D148" s="3">
        <v>5</v>
      </c>
      <c r="E148" s="8">
        <f t="shared" si="7"/>
      </c>
      <c r="F148">
        <f>IF(E155&lt;&gt;"",E155,IF(E156&lt;&gt;"",E156,IF(E157&lt;&gt;"",E157,IF(E158&lt;&gt;"",E158,IF(E159&lt;&gt;"",E159,IF(E160&lt;&gt;"",E160,IF(E161&lt;&gt;"",E161,"")))))))</f>
      </c>
    </row>
    <row r="149" spans="3:6" ht="12.75">
      <c r="C149" s="2" t="s">
        <v>545</v>
      </c>
      <c r="D149" s="3">
        <v>10</v>
      </c>
      <c r="E149" s="8">
        <f t="shared" si="7"/>
      </c>
      <c r="F149" t="str">
        <f>IF(E162&lt;&gt;"",E162,IF(E163&lt;&gt;"",E163,IF(E164&lt;&gt;"",E164,IF(E165&lt;&gt;"",E165,IF(E166&lt;&gt;"",E166,IF(E167&lt;&gt;"",E167,IF(E168&lt;&gt;"",E168,"")))))))</f>
        <v>Ulrike / Waldemar</v>
      </c>
    </row>
    <row r="150" spans="3:5" ht="12.75">
      <c r="C150" s="2" t="s">
        <v>546</v>
      </c>
      <c r="D150" s="7">
        <v>15</v>
      </c>
      <c r="E150" s="8">
        <f t="shared" si="7"/>
      </c>
    </row>
    <row r="151" spans="3:5" ht="12.75">
      <c r="C151" s="2" t="s">
        <v>547</v>
      </c>
      <c r="D151" s="3">
        <v>20</v>
      </c>
      <c r="E151" s="8">
        <f t="shared" si="7"/>
      </c>
    </row>
    <row r="152" spans="3:5" ht="12.75">
      <c r="C152" s="2" t="s">
        <v>548</v>
      </c>
      <c r="D152" s="3">
        <v>25</v>
      </c>
      <c r="E152" s="8">
        <f t="shared" si="7"/>
      </c>
    </row>
    <row r="153" spans="3:5" ht="12.75">
      <c r="C153" s="2" t="s">
        <v>549</v>
      </c>
      <c r="D153" s="7">
        <v>30</v>
      </c>
      <c r="E153" s="8">
        <f t="shared" si="7"/>
      </c>
    </row>
    <row r="154" spans="3:5" ht="12.75">
      <c r="C154" s="2" t="s">
        <v>550</v>
      </c>
      <c r="D154" s="3">
        <v>35</v>
      </c>
      <c r="E154" s="8">
        <f aca="true" t="shared" si="8" ref="E154:E167">IF(AND($C$44&gt;=D154,$C$44&lt;D155),C154,"")</f>
      </c>
    </row>
    <row r="155" spans="3:5" ht="12.75">
      <c r="C155" s="2" t="s">
        <v>551</v>
      </c>
      <c r="D155" s="7">
        <v>40</v>
      </c>
      <c r="E155" s="8">
        <f t="shared" si="8"/>
      </c>
    </row>
    <row r="156" spans="3:5" ht="12.75">
      <c r="C156" s="2" t="s">
        <v>552</v>
      </c>
      <c r="D156" s="3">
        <v>45</v>
      </c>
      <c r="E156" s="8">
        <f t="shared" si="8"/>
      </c>
    </row>
    <row r="157" spans="3:5" ht="12.75">
      <c r="C157" s="2" t="s">
        <v>553</v>
      </c>
      <c r="D157" s="3">
        <v>50</v>
      </c>
      <c r="E157" s="8">
        <f t="shared" si="8"/>
      </c>
    </row>
    <row r="158" spans="3:5" ht="12.75">
      <c r="C158" s="2" t="s">
        <v>554</v>
      </c>
      <c r="D158" s="7">
        <v>55</v>
      </c>
      <c r="E158" s="8">
        <f t="shared" si="8"/>
      </c>
    </row>
    <row r="159" spans="3:5" ht="12.75">
      <c r="C159" s="2" t="s">
        <v>555</v>
      </c>
      <c r="D159" s="3">
        <v>60</v>
      </c>
      <c r="E159" s="8">
        <f t="shared" si="8"/>
      </c>
    </row>
    <row r="160" spans="3:5" ht="12.75">
      <c r="C160" s="2" t="s">
        <v>556</v>
      </c>
      <c r="D160" s="3">
        <v>65</v>
      </c>
      <c r="E160" s="8">
        <f t="shared" si="8"/>
      </c>
    </row>
    <row r="161" spans="3:5" ht="12.75">
      <c r="C161" s="2" t="s">
        <v>557</v>
      </c>
      <c r="D161" s="7">
        <v>70</v>
      </c>
      <c r="E161" s="8">
        <f t="shared" si="8"/>
      </c>
    </row>
    <row r="162" spans="3:5" ht="12.75">
      <c r="C162" s="2" t="s">
        <v>558</v>
      </c>
      <c r="D162" s="3">
        <v>75</v>
      </c>
      <c r="E162" s="8">
        <f t="shared" si="8"/>
      </c>
    </row>
    <row r="163" spans="3:5" ht="12.75">
      <c r="C163" s="2" t="s">
        <v>559</v>
      </c>
      <c r="D163" s="7">
        <v>80</v>
      </c>
      <c r="E163" s="8">
        <f t="shared" si="8"/>
      </c>
    </row>
    <row r="164" spans="3:5" ht="12.75">
      <c r="C164" s="2" t="s">
        <v>560</v>
      </c>
      <c r="D164" s="3">
        <v>85</v>
      </c>
      <c r="E164" s="8" t="str">
        <f t="shared" si="8"/>
        <v>Ulrike / Waldemar</v>
      </c>
    </row>
    <row r="165" spans="3:5" ht="12.75">
      <c r="C165" s="2" t="s">
        <v>561</v>
      </c>
      <c r="D165" s="3">
        <v>90</v>
      </c>
      <c r="E165" s="8">
        <f t="shared" si="8"/>
      </c>
    </row>
    <row r="166" spans="3:5" ht="12.75">
      <c r="C166" s="2" t="s">
        <v>541</v>
      </c>
      <c r="D166" s="7">
        <v>95</v>
      </c>
      <c r="E166" s="8">
        <f t="shared" si="8"/>
      </c>
    </row>
    <row r="167" spans="3:5" ht="12.75">
      <c r="C167" s="2"/>
      <c r="D167" s="3">
        <v>100</v>
      </c>
      <c r="E167" s="8">
        <f t="shared" si="8"/>
      </c>
    </row>
    <row r="169" ht="15.75" thickBot="1">
      <c r="C169" s="72" t="s">
        <v>562</v>
      </c>
    </row>
    <row r="170" spans="3:7" ht="13.5" thickBot="1">
      <c r="C170" s="2" t="s">
        <v>563</v>
      </c>
      <c r="D170" s="7">
        <v>0</v>
      </c>
      <c r="E170" s="8">
        <f aca="true" t="shared" si="9" ref="E170:E176">IF(AND($C$44&gt;=D170,$C$44&lt;D171),C170,"")</f>
      </c>
      <c r="F170">
        <f>IF(E170&lt;&gt;"",E170,IF(E171&lt;&gt;"",E171,IF(E172&lt;&gt;"",E172,IF(E173&lt;&gt;"",E173,IF(E175&lt;&gt;"",E175,IF(E176&lt;&gt;"",E176,IF(E177&lt;&gt;"",E177,IF(E174&lt;&gt;"",E174,""))))))))</f>
      </c>
      <c r="G170" s="9" t="str">
        <f>IF(F170&lt;&gt;"",F170,IF(F171&lt;&gt;"",F171,F172))</f>
        <v>Silma / Storri</v>
      </c>
    </row>
    <row r="171" spans="3:6" ht="12.75">
      <c r="C171" s="2" t="s">
        <v>564</v>
      </c>
      <c r="D171" s="3">
        <v>5</v>
      </c>
      <c r="E171" s="8">
        <f t="shared" si="9"/>
      </c>
      <c r="F171">
        <f>IF(E178&lt;&gt;"",E178,IF(E179&lt;&gt;"",E179,IF(E180&lt;&gt;"",E180,IF(E181&lt;&gt;"",E181,IF(E182&lt;&gt;"",E182,IF(E183&lt;&gt;"",E183,IF(E184&lt;&gt;"",E184,"")))))))</f>
      </c>
    </row>
    <row r="172" spans="3:6" ht="12.75">
      <c r="C172" s="2" t="s">
        <v>565</v>
      </c>
      <c r="D172" s="3">
        <v>10</v>
      </c>
      <c r="E172" s="8">
        <f t="shared" si="9"/>
      </c>
      <c r="F172" t="str">
        <f>IF(E185&lt;&gt;"",E185,IF(E186&lt;&gt;"",E186,IF(E187&lt;&gt;"",E187,IF(E188&lt;&gt;"",E188,IF(E189&lt;&gt;"",E189,IF(E190&lt;&gt;"",E190,IF(E191&lt;&gt;"",E191,"")))))))</f>
        <v>Silma / Storri</v>
      </c>
    </row>
    <row r="173" spans="3:5" ht="12.75">
      <c r="C173" s="2" t="s">
        <v>566</v>
      </c>
      <c r="D173" s="7">
        <v>15</v>
      </c>
      <c r="E173" s="8">
        <f t="shared" si="9"/>
      </c>
    </row>
    <row r="174" spans="3:5" ht="12.75">
      <c r="C174" s="2" t="s">
        <v>567</v>
      </c>
      <c r="D174" s="3">
        <v>20</v>
      </c>
      <c r="E174" s="8">
        <f t="shared" si="9"/>
      </c>
    </row>
    <row r="175" spans="3:5" ht="12.75">
      <c r="C175" s="2" t="s">
        <v>568</v>
      </c>
      <c r="D175" s="3">
        <v>25</v>
      </c>
      <c r="E175" s="8">
        <f t="shared" si="9"/>
      </c>
    </row>
    <row r="176" spans="3:5" ht="12.75">
      <c r="C176" s="2" t="s">
        <v>569</v>
      </c>
      <c r="D176" s="7">
        <v>30</v>
      </c>
      <c r="E176" s="8">
        <f t="shared" si="9"/>
      </c>
    </row>
    <row r="177" spans="3:5" ht="12.75">
      <c r="C177" s="2" t="s">
        <v>570</v>
      </c>
      <c r="D177" s="3">
        <v>35</v>
      </c>
      <c r="E177" s="8">
        <f aca="true" t="shared" si="10" ref="E177:E189">IF(AND($C$44&gt;=D177,$C$44&lt;D178),C177,"")</f>
      </c>
    </row>
    <row r="178" spans="3:5" ht="12.75">
      <c r="C178" s="2" t="s">
        <v>571</v>
      </c>
      <c r="D178" s="7">
        <v>40</v>
      </c>
      <c r="E178" s="8">
        <f t="shared" si="10"/>
      </c>
    </row>
    <row r="179" spans="3:5" ht="12.75">
      <c r="C179" s="2" t="s">
        <v>572</v>
      </c>
      <c r="D179" s="3">
        <v>45</v>
      </c>
      <c r="E179" s="8">
        <f t="shared" si="10"/>
      </c>
    </row>
    <row r="180" spans="3:5" ht="12.75">
      <c r="C180" s="2" t="s">
        <v>573</v>
      </c>
      <c r="D180" s="3">
        <v>50</v>
      </c>
      <c r="E180" s="8">
        <f t="shared" si="10"/>
      </c>
    </row>
    <row r="181" spans="3:5" ht="12.75">
      <c r="C181" s="2" t="s">
        <v>574</v>
      </c>
      <c r="D181" s="7">
        <v>55</v>
      </c>
      <c r="E181" s="8">
        <f t="shared" si="10"/>
      </c>
    </row>
    <row r="182" spans="3:5" ht="12.75">
      <c r="C182" s="2" t="s">
        <v>575</v>
      </c>
      <c r="D182" s="3">
        <v>60</v>
      </c>
      <c r="E182" s="8">
        <f t="shared" si="10"/>
      </c>
    </row>
    <row r="183" spans="3:5" ht="12.75">
      <c r="C183" s="2" t="s">
        <v>576</v>
      </c>
      <c r="D183" s="3">
        <v>65</v>
      </c>
      <c r="E183" s="8">
        <f t="shared" si="10"/>
      </c>
    </row>
    <row r="184" spans="3:5" ht="12.75">
      <c r="C184" s="2" t="s">
        <v>577</v>
      </c>
      <c r="D184" s="7">
        <v>70</v>
      </c>
      <c r="E184" s="8">
        <f t="shared" si="10"/>
      </c>
    </row>
    <row r="185" spans="3:5" ht="12.75">
      <c r="C185" s="2" t="s">
        <v>578</v>
      </c>
      <c r="D185" s="3">
        <v>75</v>
      </c>
      <c r="E185" s="8">
        <f t="shared" si="10"/>
      </c>
    </row>
    <row r="186" spans="3:5" ht="12.75">
      <c r="C186" s="2" t="s">
        <v>579</v>
      </c>
      <c r="D186" s="7">
        <v>80</v>
      </c>
      <c r="E186" s="8">
        <f t="shared" si="10"/>
      </c>
    </row>
    <row r="187" spans="3:5" ht="12.75">
      <c r="C187" s="2" t="s">
        <v>580</v>
      </c>
      <c r="D187" s="3">
        <v>85</v>
      </c>
      <c r="E187" s="8" t="str">
        <f t="shared" si="10"/>
        <v>Silma / Storri</v>
      </c>
    </row>
    <row r="188" spans="3:5" ht="12.75">
      <c r="C188" s="2" t="s">
        <v>581</v>
      </c>
      <c r="D188" s="3">
        <v>90</v>
      </c>
      <c r="E188" s="8">
        <f t="shared" si="10"/>
      </c>
    </row>
    <row r="189" spans="3:5" ht="12.75">
      <c r="C189" s="2" t="s">
        <v>582</v>
      </c>
      <c r="D189" s="7">
        <v>95</v>
      </c>
      <c r="E189" s="8">
        <f t="shared" si="10"/>
      </c>
    </row>
  </sheetData>
  <printOptions/>
  <pageMargins left="0.75" right="0.75" top="1" bottom="1" header="0.4921259845" footer="0.4921259845"/>
  <pageSetup orientation="portrait" paperSize="9"/>
  <ignoredErrors>
    <ignoredError sqref="D69" formula="1"/>
  </ignoredErrors>
</worksheet>
</file>

<file path=xl/worksheets/sheet3.xml><?xml version="1.0" encoding="utf-8"?>
<worksheet xmlns="http://schemas.openxmlformats.org/spreadsheetml/2006/main" xmlns:r="http://schemas.openxmlformats.org/officeDocument/2006/relationships">
  <sheetPr codeName="Feuil1"/>
  <dimension ref="A1:R93"/>
  <sheetViews>
    <sheetView tabSelected="1" workbookViewId="0" topLeftCell="A1">
      <selection activeCell="H6" sqref="H6"/>
    </sheetView>
  </sheetViews>
  <sheetFormatPr defaultColWidth="11.421875" defaultRowHeight="12.75"/>
  <cols>
    <col min="1" max="1" width="10.7109375" style="0" customWidth="1"/>
    <col min="2" max="2" width="14.421875" style="0" customWidth="1"/>
    <col min="3" max="3" width="7.8515625" style="0" customWidth="1"/>
    <col min="4" max="4" width="9.00390625" style="0" customWidth="1"/>
    <col min="5" max="5" width="4.7109375" style="0" customWidth="1"/>
    <col min="6" max="7" width="4.8515625" style="0" customWidth="1"/>
    <col min="8" max="8" width="43.57421875" style="0" customWidth="1"/>
  </cols>
  <sheetData>
    <row r="1" spans="1:8" ht="12.75">
      <c r="A1" s="87" t="s">
        <v>178</v>
      </c>
      <c r="B1" s="88"/>
      <c r="C1" s="88"/>
      <c r="D1" s="88"/>
      <c r="E1" s="88"/>
      <c r="F1" s="88"/>
      <c r="G1" s="88"/>
      <c r="H1" s="89"/>
    </row>
    <row r="2" spans="1:8" ht="13.5" thickBot="1">
      <c r="A2" s="90"/>
      <c r="B2" s="91"/>
      <c r="C2" s="91"/>
      <c r="D2" s="91"/>
      <c r="E2" s="91"/>
      <c r="F2" s="91"/>
      <c r="G2" s="91"/>
      <c r="H2" s="92"/>
    </row>
    <row r="3" ht="13.5" thickBot="1">
      <c r="H3" s="60"/>
    </row>
    <row r="4" spans="1:8" ht="13.5" thickBot="1">
      <c r="A4" s="96" t="s">
        <v>182</v>
      </c>
      <c r="B4" s="97"/>
      <c r="C4" s="97"/>
      <c r="D4" s="97"/>
      <c r="E4" s="98"/>
      <c r="F4" s="56"/>
      <c r="G4" s="64"/>
      <c r="H4" s="62" t="s">
        <v>179</v>
      </c>
    </row>
    <row r="5" spans="5:8" ht="12.75">
      <c r="E5" s="13"/>
      <c r="F5" s="95"/>
      <c r="G5" s="95"/>
      <c r="H5" s="61">
        <v>2</v>
      </c>
    </row>
    <row r="6" spans="3:8" ht="13.5" thickBot="1">
      <c r="C6" s="71"/>
      <c r="D6" s="12"/>
      <c r="E6" s="12"/>
      <c r="F6" s="13"/>
      <c r="G6" s="13"/>
      <c r="H6" s="60"/>
    </row>
    <row r="7" spans="3:8" ht="13.5" thickBot="1">
      <c r="C7" s="13"/>
      <c r="D7" s="13"/>
      <c r="E7" s="13"/>
      <c r="F7" s="13"/>
      <c r="G7" s="13"/>
      <c r="H7" s="62" t="s">
        <v>180</v>
      </c>
    </row>
    <row r="8" spans="1:8" ht="12.75" customHeight="1">
      <c r="A8" s="17"/>
      <c r="B8" s="17"/>
      <c r="C8" s="78" t="s">
        <v>177</v>
      </c>
      <c r="D8" s="102" t="s">
        <v>8</v>
      </c>
      <c r="E8" s="83" t="s">
        <v>14</v>
      </c>
      <c r="F8" s="83" t="s">
        <v>175</v>
      </c>
      <c r="G8" s="51"/>
      <c r="H8" s="63" t="s">
        <v>181</v>
      </c>
    </row>
    <row r="9" spans="1:12" ht="13.5" customHeight="1" thickBot="1">
      <c r="A9" s="18"/>
      <c r="B9" s="18"/>
      <c r="C9" s="78"/>
      <c r="D9" s="102"/>
      <c r="E9" s="83"/>
      <c r="F9" s="83"/>
      <c r="G9" s="52"/>
      <c r="H9" s="73"/>
      <c r="I9" s="1"/>
      <c r="J9" s="1"/>
      <c r="K9" s="1"/>
      <c r="L9" s="1"/>
    </row>
    <row r="10" spans="1:12" ht="12.75" customHeight="1" thickBot="1">
      <c r="A10" s="103"/>
      <c r="B10" s="104" t="s">
        <v>47</v>
      </c>
      <c r="C10" s="78"/>
      <c r="D10" s="102"/>
      <c r="E10" s="83"/>
      <c r="F10" s="83"/>
      <c r="G10" s="51"/>
      <c r="H10" s="75" t="s">
        <v>583</v>
      </c>
      <c r="I10" s="3"/>
      <c r="J10" s="3"/>
      <c r="K10" s="1"/>
      <c r="L10" s="1"/>
    </row>
    <row r="11" spans="1:12" ht="12.75">
      <c r="A11" s="103"/>
      <c r="B11" s="105"/>
      <c r="C11" s="78"/>
      <c r="D11" s="102"/>
      <c r="E11" s="83"/>
      <c r="F11" s="83"/>
      <c r="G11" s="52"/>
      <c r="H11" s="74" t="str">
        <f>IF(H5=1,Carac!G147,IF(H5=2,Carac!G170,IF(H5=3,Carac!G101,Carac!G124)))</f>
        <v>Silma / Storri</v>
      </c>
      <c r="I11" s="3"/>
      <c r="J11" s="3"/>
      <c r="K11" s="1"/>
      <c r="L11" s="1"/>
    </row>
    <row r="12" spans="1:9" ht="13.5" thickBot="1">
      <c r="A12" s="39" t="s">
        <v>0</v>
      </c>
      <c r="B12" s="38">
        <f>IF($H$8="o",SUM(C12,E12,F12),SUM(C12,E12))</f>
        <v>52.796973160321244</v>
      </c>
      <c r="C12" s="53">
        <f>IF(H$5=1,D12+Carac!B1,IF(H$5=2,D12+Carac!C1,IF(H$5=3,D12+Carac!D1,D12+Carac!E1)))</f>
        <v>42.796973160321244</v>
      </c>
      <c r="D12" s="54">
        <f ca="1">RAND()*9+RAND()*9+2</f>
        <v>12.796973160321247</v>
      </c>
      <c r="E12" s="55">
        <f>IF(OR(H24=Carac!B30,H25=Carac!B30),5,"")</f>
      </c>
      <c r="F12" s="57">
        <f>Carriere!O90</f>
        <v>10</v>
      </c>
      <c r="G12" s="21"/>
      <c r="I12" s="3"/>
    </row>
    <row r="13" spans="1:9" ht="13.5" thickBot="1">
      <c r="A13" s="39" t="s">
        <v>1</v>
      </c>
      <c r="B13" s="38">
        <f aca="true" t="shared" si="0" ref="B13:B21">IF($H$8="o",SUM(C13,E13,F13),SUM(C13,E13))</f>
        <v>36.49613407955206</v>
      </c>
      <c r="C13" s="37">
        <f>IF(H$5=1,D13+Carac!B2,IF(H$5=2,D13+Carac!C2,IF(H$5=3,D13+Carac!D2,D13+Carac!E2)))</f>
        <v>31.496134079552057</v>
      </c>
      <c r="D13" s="54">
        <f aca="true" ca="1" t="shared" si="1" ref="D13:D19">RAND()*9+RAND()*9+2</f>
        <v>11.496134079552055</v>
      </c>
      <c r="E13" s="40">
        <f>IF(OR(H24=Carac!B42,H25=Carac!B42),10,"")</f>
      </c>
      <c r="F13" s="57">
        <f>Carriere!P90</f>
        <v>5</v>
      </c>
      <c r="G13" s="21"/>
      <c r="H13" s="14" t="s">
        <v>48</v>
      </c>
      <c r="I13" s="3"/>
    </row>
    <row r="14" spans="1:9" ht="12.75">
      <c r="A14" s="39" t="s">
        <v>2</v>
      </c>
      <c r="B14" s="38">
        <f t="shared" si="0"/>
        <v>33.965667337800056</v>
      </c>
      <c r="C14" s="37">
        <f>IF(H$5=1,D14+Carac!B3,IF(H$5=2,D14+Carac!C3,IF(H$5=3,D14+Carac!D3,D14+Carac!E3)))</f>
        <v>28.965667337800053</v>
      </c>
      <c r="D14" s="54">
        <f ca="1" t="shared" si="1"/>
        <v>8.965667337800053</v>
      </c>
      <c r="E14" s="40">
        <f>IF(OR(H24=Carac!B29,H25=Carac!B29),5,"")</f>
      </c>
      <c r="F14" s="57">
        <f>Carriere!Q90</f>
        <v>5</v>
      </c>
      <c r="G14" s="24"/>
      <c r="H14" s="36" t="str">
        <f>IF(H5=1,Carriere!B2,IF(H5=2,Carriere!C2,IF(H5=3,Carriere!D2,Carriere!E2)))</f>
        <v>milicien</v>
      </c>
      <c r="I14" s="5"/>
    </row>
    <row r="15" spans="1:9" ht="13.5" thickBot="1">
      <c r="A15" s="39" t="s">
        <v>3</v>
      </c>
      <c r="B15" s="38">
        <f t="shared" si="0"/>
        <v>44.23501064906444</v>
      </c>
      <c r="C15" s="37">
        <f>IF(H$5=1,D15+Carac!B4,IF(H$5=2,D15+Carac!C4,IF(H$5=3,D15+Carac!D4,D15+Carac!E4)))</f>
        <v>39.23501064906444</v>
      </c>
      <c r="D15" s="54">
        <f ca="1" t="shared" si="1"/>
        <v>9.235010649064444</v>
      </c>
      <c r="E15" s="40">
        <f>IF(OR(H24=Carac!B35,H25=Carac!B35),5,"")</f>
      </c>
      <c r="F15" s="57">
        <f>Carriere!R90</f>
        <v>5</v>
      </c>
      <c r="G15" s="21"/>
      <c r="I15" s="3"/>
    </row>
    <row r="16" spans="1:9" ht="13.5" thickBot="1">
      <c r="A16" s="39" t="s">
        <v>4</v>
      </c>
      <c r="B16" s="38">
        <f>IF($H$8="o",SUM(C16,E16,F16),SUM(C16,E16))</f>
        <v>37.764766978011345</v>
      </c>
      <c r="C16" s="37">
        <f>IF(H$5=1,D16+Carac!B5,IF(H$5=2,D16+Carac!C5,IF(H$5=3,D16+Carac!D5,D16+Carac!E5)))</f>
        <v>27.764766978011345</v>
      </c>
      <c r="D16" s="54">
        <f ca="1" t="shared" si="1"/>
        <v>17.764766978011345</v>
      </c>
      <c r="E16" s="40">
        <f>IF(OR(H24=Carac!B33,H25=Carac!B33),5,"")</f>
      </c>
      <c r="F16" s="57">
        <f>Carriere!S90</f>
        <v>10</v>
      </c>
      <c r="G16" s="21"/>
      <c r="H16" s="14" t="s">
        <v>305</v>
      </c>
      <c r="I16" s="3"/>
    </row>
    <row r="17" spans="1:9" ht="12.75">
      <c r="A17" s="39" t="s">
        <v>5</v>
      </c>
      <c r="B17" s="38">
        <f t="shared" si="0"/>
        <v>27.543688354975178</v>
      </c>
      <c r="C17" s="37">
        <f>IF(H$5=1,D17+Carac!B6,IF(H$5=2,D17+Carac!C6,IF(H$5=3,D17+Carac!D6,D17+Carac!E6)))</f>
        <v>27.543688354975178</v>
      </c>
      <c r="D17" s="54">
        <f ca="1" t="shared" si="1"/>
        <v>7.5436883549751785</v>
      </c>
      <c r="E17" s="40">
        <f>IF(OR(H24=Carac!B32,H25=Carac!B32),5,"")</f>
      </c>
      <c r="F17" s="57">
        <f>Carriere!T90</f>
        <v>0</v>
      </c>
      <c r="G17" s="21"/>
      <c r="H17" s="16" t="str">
        <f>IF(H5=1,"commérage",IF(H5=2,"connaissance générales (nain)",IF(H5=3,"connaissance générales (elfe)","commérage")))</f>
        <v>connaissance générales (nain)</v>
      </c>
      <c r="I17" s="3"/>
    </row>
    <row r="18" spans="1:9" ht="12.75">
      <c r="A18" s="39" t="s">
        <v>6</v>
      </c>
      <c r="B18" s="38">
        <f t="shared" si="0"/>
        <v>27.59124713675293</v>
      </c>
      <c r="C18" s="37">
        <f>IF(H$5=1,D18+Carac!B7,IF(H$5=2,D18+Carac!C7,IF(H$5=3,D18+Carac!D7,D18+Carac!E7)))</f>
        <v>27.59124713675293</v>
      </c>
      <c r="D18" s="54">
        <f ca="1" t="shared" si="1"/>
        <v>7.591247136752929</v>
      </c>
      <c r="E18" s="40">
        <f>IF(OR(H24=Carac!B40,H25=Carac!B40),5,"")</f>
      </c>
      <c r="F18" s="57">
        <f>Carriere!U90</f>
        <v>0</v>
      </c>
      <c r="G18" s="21"/>
      <c r="H18" s="16" t="str">
        <f>IF(H5=1,"connaissance générales (empire)",IF(H5=2,"langue (khazalid)",IF(H5=3,"langue (eltharin)","connaissance academique (généalogie/héraldique)")))</f>
        <v>langue (khazalid)</v>
      </c>
      <c r="I18" s="3"/>
    </row>
    <row r="19" spans="1:9" ht="12.75">
      <c r="A19" s="39" t="s">
        <v>7</v>
      </c>
      <c r="B19" s="38">
        <f t="shared" si="0"/>
        <v>25.077253015938133</v>
      </c>
      <c r="C19" s="37">
        <f>IF(H$5=1,D19+Carac!B8,IF(H$5=2,D19+Carac!C8,IF(H$5=3,D19+Carac!D8,D19+Carac!E8)))</f>
        <v>25.077253015938133</v>
      </c>
      <c r="D19" s="54">
        <f ca="1" t="shared" si="1"/>
        <v>15.077253015938133</v>
      </c>
      <c r="E19" s="40">
        <f>IF(OR(H24=Carac!B27,H25=Carac!B27),5,"")</f>
      </c>
      <c r="F19" s="57">
        <f>Carriere!V90</f>
        <v>0</v>
      </c>
      <c r="G19" s="21"/>
      <c r="H19" s="20" t="s">
        <v>40</v>
      </c>
      <c r="I19" s="3"/>
    </row>
    <row r="20" spans="1:9" ht="12.75">
      <c r="A20" s="39" t="s">
        <v>9</v>
      </c>
      <c r="B20" s="38">
        <f t="shared" si="0"/>
        <v>1</v>
      </c>
      <c r="C20" s="37">
        <v>1</v>
      </c>
      <c r="D20" s="23"/>
      <c r="E20" s="40"/>
      <c r="F20" s="57">
        <f>Carriere!W90</f>
        <v>0</v>
      </c>
      <c r="G20" s="58"/>
      <c r="H20" s="16" t="str">
        <f>IF(H5=1," ",IF(H5=2," métier (forgeron , mineur ou maçon)",IF(H5=3," ","connaissance générales (halfling)")))</f>
        <v> métier (forgeron , mineur ou maçon)</v>
      </c>
      <c r="I20" s="3"/>
    </row>
    <row r="21" spans="1:9" ht="12.75">
      <c r="A21" s="39" t="s">
        <v>10</v>
      </c>
      <c r="B21" s="38">
        <f t="shared" si="0"/>
        <v>16</v>
      </c>
      <c r="C21" s="37">
        <f>IF(H5=1,IF(D21&lt;4,10,IF(D21&lt;6,11,IF(D21&lt;9,12,13))),IF(H5=2,IF(D21&lt;4,11,IF(D21&lt;6,12,IF(D21&lt;9,13,14))),IF(H5=3,IF(D21&lt;4,9,IF(D21&lt;6,10,IF(D21&lt;9,11,12))),IF(D21&lt;4,8,IF(D21&lt;6,9,IF(D21&lt;9,10,12))))))</f>
        <v>14</v>
      </c>
      <c r="D21" s="23">
        <f ca="1">RAND()*9+1</f>
        <v>9.23832875258947</v>
      </c>
      <c r="E21" s="40">
        <f>IF(OR(H24=Carac!B28,H25=Carac!B28),1,"")</f>
      </c>
      <c r="F21" s="57">
        <f>Carriere!X90</f>
        <v>2</v>
      </c>
      <c r="G21" s="21"/>
      <c r="H21" s="16" t="str">
        <f>IF(H5=1," ",IF(H5=2," ",IF(H5=3," ","langue (halfling)")))</f>
        <v> </v>
      </c>
      <c r="I21" s="3"/>
    </row>
    <row r="22" spans="1:9" ht="13.5" thickBot="1">
      <c r="A22" s="39" t="s">
        <v>11</v>
      </c>
      <c r="B22" s="38">
        <f>IF(B14&lt;20,1,IF(B14&lt;30,2,IF(B14&lt;40,3,IF(B14&lt;50,4,5))))</f>
        <v>3</v>
      </c>
      <c r="C22" s="70">
        <f>IF(C14&lt;20,1,IF(C14&lt;30,2,IF(C14&lt;40,3,IF(C14&lt;50,4,5))))</f>
        <v>2</v>
      </c>
      <c r="D22" s="26"/>
      <c r="E22" s="41"/>
      <c r="F22" s="57"/>
      <c r="G22" s="19"/>
      <c r="H22" s="16" t="str">
        <f>IF(H5=1," ",IF(H5=2,"  ",IF(H5=3," ","métier cuisinier ou fermier")))</f>
        <v>  </v>
      </c>
      <c r="I22" s="1"/>
    </row>
    <row r="23" spans="1:9" ht="13.5" thickBot="1">
      <c r="A23" s="39" t="s">
        <v>12</v>
      </c>
      <c r="B23" s="38">
        <f>IF(B15&lt;20,1,IF(B15&lt;30,2,IF(B15&lt;40,3,IF(B15&lt;50,4,5))))</f>
        <v>4</v>
      </c>
      <c r="C23" s="70">
        <f>IF(C15&lt;20,1,IF(C15&lt;30,2,IF(C15&lt;40,3,IF(C15&lt;50,4,5))))</f>
        <v>3</v>
      </c>
      <c r="D23" s="26"/>
      <c r="E23" s="41"/>
      <c r="F23" s="57"/>
      <c r="G23" s="19"/>
      <c r="H23" s="25" t="s">
        <v>306</v>
      </c>
      <c r="I23" s="1"/>
    </row>
    <row r="24" spans="1:9" ht="12.75">
      <c r="A24" s="39" t="s">
        <v>13</v>
      </c>
      <c r="B24" s="38">
        <f>IF($H$8="o",SUM(C24,E24,F24),SUM(C24,E24))</f>
        <v>3</v>
      </c>
      <c r="C24" s="37">
        <f>IF(H$5=1,D24+Carac!B13,IF(H$5=2,D24+Carac!C13,IF(H$5=3,D24+Carac!D13,D24+Carac!E13)))</f>
        <v>3</v>
      </c>
      <c r="D24" s="26"/>
      <c r="E24" s="41">
        <f>IF(OR(H24=Carac!B26,H25=Carac!B26),1,"")</f>
      </c>
      <c r="F24" s="22">
        <f>Carriere!Y90</f>
        <v>0</v>
      </c>
      <c r="G24" s="19"/>
      <c r="H24" s="15" t="str">
        <f>IF(H5=1,Carac!E15,IF(H5=2,"savoir faire (nain)",IF(H5=3,"vision nocturne","")))</f>
        <v>savoir faire (nain)</v>
      </c>
      <c r="I24" s="1"/>
    </row>
    <row r="25" spans="1:9" ht="12.75">
      <c r="A25" s="39" t="s">
        <v>176</v>
      </c>
      <c r="B25" s="38">
        <f>IF($H$8="o",SUM(C25,E25,F25),SUM(C25,E25))</f>
        <v>0</v>
      </c>
      <c r="C25" s="37">
        <v>0</v>
      </c>
      <c r="D25" s="26"/>
      <c r="E25" s="41"/>
      <c r="F25" s="22">
        <f>Carriere!Z90</f>
        <v>0</v>
      </c>
      <c r="G25" s="19"/>
      <c r="H25" s="15" t="str">
        <f>IF(H5=4,Carac!D16,IF(H5=1,Carac!D15,IF(H5=2,"valeureux","")))</f>
        <v>valeureux</v>
      </c>
      <c r="I25" s="1"/>
    </row>
    <row r="26" spans="1:12" ht="13.5" thickBot="1">
      <c r="A26" s="13"/>
      <c r="B26" s="13"/>
      <c r="C26" s="19"/>
      <c r="D26" s="19"/>
      <c r="E26" s="19"/>
      <c r="F26" s="19"/>
      <c r="G26" s="19"/>
      <c r="H26" s="16" t="str">
        <f>IF(H5=1," ",IF(H5=2,"fureur vengeresse",IF(H5=3,"acuité visuelle","maitrise (lance-pierre)")))</f>
        <v>fureur vengeresse</v>
      </c>
      <c r="I26" s="1"/>
      <c r="J26" s="1"/>
      <c r="K26" s="1"/>
      <c r="L26" s="1"/>
    </row>
    <row r="27" spans="1:12" ht="13.5" thickBot="1">
      <c r="A27" s="99" t="s">
        <v>174</v>
      </c>
      <c r="B27" s="100"/>
      <c r="C27" s="100"/>
      <c r="D27" s="100"/>
      <c r="E27" s="101"/>
      <c r="F27" s="19"/>
      <c r="G27" s="19"/>
      <c r="H27" s="16" t="str">
        <f>IF(H5=1," ",IF(H5=2,"resistance à la magie",IF(H5=3,"harmonie aethyrique ou maitrise de arc long","resistance au chaos")))</f>
        <v>resistance à la magie</v>
      </c>
      <c r="I27" s="1"/>
      <c r="J27" s="1"/>
      <c r="K27" s="1"/>
      <c r="L27" s="1"/>
    </row>
    <row r="28" spans="1:12" ht="12.75" customHeight="1">
      <c r="A28" s="93" t="str">
        <f>Carriere!L6</f>
        <v>hallebarde ou arc et 10 flèches, armure légère (veste de cuir), uniforme</v>
      </c>
      <c r="B28" s="93"/>
      <c r="C28" s="93"/>
      <c r="D28" s="93"/>
      <c r="E28" s="93"/>
      <c r="F28" s="1"/>
      <c r="G28" s="1"/>
      <c r="H28" s="16" t="str">
        <f>IF(H5=1,"",IF(H5=2,"robuste",IF(H5=3,"intelligent ou sang-froid","vision nocturne")))</f>
        <v>robuste</v>
      </c>
      <c r="I28" s="1"/>
      <c r="J28" s="1"/>
      <c r="K28" s="1"/>
      <c r="L28" s="1"/>
    </row>
    <row r="29" spans="1:12" ht="12.75" customHeight="1" thickBot="1">
      <c r="A29" s="94"/>
      <c r="B29" s="94"/>
      <c r="C29" s="94"/>
      <c r="D29" s="94"/>
      <c r="E29" s="94"/>
      <c r="F29" s="1"/>
      <c r="G29" s="1"/>
      <c r="H29" s="59"/>
      <c r="I29" s="1"/>
      <c r="J29" s="1"/>
      <c r="K29" s="1"/>
      <c r="L29" s="1"/>
    </row>
    <row r="30" spans="1:12" ht="13.5" thickBot="1">
      <c r="A30" s="94"/>
      <c r="B30" s="94"/>
      <c r="C30" s="94"/>
      <c r="D30" s="94"/>
      <c r="E30" s="94"/>
      <c r="F30" s="1"/>
      <c r="G30" s="1"/>
      <c r="H30" s="66" t="s">
        <v>15</v>
      </c>
      <c r="I30" s="1"/>
      <c r="J30" s="1"/>
      <c r="K30" s="1"/>
      <c r="L30" s="1"/>
    </row>
    <row r="31" spans="1:12" ht="13.5" thickBot="1">
      <c r="A31" s="94"/>
      <c r="B31" s="94"/>
      <c r="C31" s="94"/>
      <c r="D31" s="94"/>
      <c r="E31" s="94"/>
      <c r="F31" s="1"/>
      <c r="G31" s="1"/>
      <c r="H31" s="27">
        <f>IF(H5=1,IF(Carac!B11&lt;40,2,3),IF(H5=2,IF(Carac!B11&lt;40,1,IF(Carac!B11&lt;70,2,3)),IF(H5=3,IF(Carac!B11&lt;40,1,2),IF(Carac!B11&lt;70,2,3))))</f>
        <v>3</v>
      </c>
      <c r="I31" s="1"/>
      <c r="J31" s="1"/>
      <c r="K31" s="1"/>
      <c r="L31" s="1"/>
    </row>
    <row r="32" spans="1:12" ht="12.75">
      <c r="A32" s="94"/>
      <c r="B32" s="94"/>
      <c r="C32" s="94"/>
      <c r="D32" s="94"/>
      <c r="E32" s="94"/>
      <c r="F32" s="1"/>
      <c r="G32" s="1"/>
      <c r="I32" s="1"/>
      <c r="J32" s="1"/>
      <c r="K32" s="1"/>
      <c r="L32" s="1"/>
    </row>
    <row r="33" spans="6:12" ht="13.5" thickBot="1">
      <c r="F33" s="1"/>
      <c r="G33" s="1"/>
      <c r="H33" s="1"/>
      <c r="I33" s="1"/>
      <c r="J33" s="1"/>
      <c r="K33" s="1"/>
      <c r="L33" s="1"/>
    </row>
    <row r="34" spans="1:8" ht="13.5" thickBot="1">
      <c r="A34" s="84" t="s">
        <v>38</v>
      </c>
      <c r="B34" s="85"/>
      <c r="C34" s="85"/>
      <c r="D34" s="85"/>
      <c r="E34" s="86"/>
      <c r="H34" s="67" t="s">
        <v>39</v>
      </c>
    </row>
    <row r="35" spans="1:8" ht="12.75">
      <c r="A35" s="82" t="str">
        <f>Carriere!N224</f>
        <v>jeu ou commérage</v>
      </c>
      <c r="B35" s="82"/>
      <c r="C35" s="82"/>
      <c r="D35" s="82"/>
      <c r="E35" s="82"/>
      <c r="H35" s="69" t="str">
        <f>Carriere!N156</f>
        <v>coups puisants </v>
      </c>
    </row>
    <row r="36" spans="1:8" ht="12.75">
      <c r="A36" s="82" t="str">
        <f>Carriere!O224</f>
        <v>conduite d'attelage ou natation</v>
      </c>
      <c r="B36" s="82"/>
      <c r="C36" s="82"/>
      <c r="D36" s="82"/>
      <c r="E36" s="82"/>
      <c r="H36" s="68" t="str">
        <f>Carriere!O156</f>
        <v>maitrise armes lourdes ou rechargement rapide</v>
      </c>
    </row>
    <row r="37" spans="1:8" ht="12.75">
      <c r="A37" s="82" t="str">
        <f>Carriere!P224</f>
        <v>esquive</v>
      </c>
      <c r="B37" s="82"/>
      <c r="C37" s="82"/>
      <c r="D37" s="82"/>
      <c r="E37" s="82"/>
      <c r="H37" s="68">
        <f>Carriere!P156</f>
        <v>0</v>
      </c>
    </row>
    <row r="38" spans="1:8" ht="12.75">
      <c r="A38" s="82" t="str">
        <f>Carriere!Q224</f>
        <v>fouille</v>
      </c>
      <c r="B38" s="82"/>
      <c r="C38" s="82"/>
      <c r="D38" s="82"/>
      <c r="E38" s="82"/>
      <c r="H38" s="68">
        <f>Carriere!Q156</f>
        <v>0</v>
      </c>
    </row>
    <row r="39" spans="1:8" ht="12.75">
      <c r="A39" s="82" t="str">
        <f>Carriere!R224</f>
        <v>metier (au choix)</v>
      </c>
      <c r="B39" s="82"/>
      <c r="C39" s="82"/>
      <c r="D39" s="82"/>
      <c r="E39" s="82"/>
      <c r="H39" s="68">
        <f>Carriere!R156</f>
        <v>0</v>
      </c>
    </row>
    <row r="40" spans="1:8" ht="12.75">
      <c r="A40" s="82" t="str">
        <f>Carriere!S224</f>
        <v>perception</v>
      </c>
      <c r="B40" s="82"/>
      <c r="C40" s="82"/>
      <c r="D40" s="82"/>
      <c r="E40" s="82"/>
      <c r="H40" s="68">
        <f>Carriere!S156</f>
        <v>0</v>
      </c>
    </row>
    <row r="41" spans="1:8" ht="12.75">
      <c r="A41" s="82" t="str">
        <f>Carriere!T224</f>
        <v>soin des animaux</v>
      </c>
      <c r="B41" s="82"/>
      <c r="C41" s="82"/>
      <c r="D41" s="82"/>
      <c r="E41" s="82"/>
      <c r="H41" s="68">
        <f>Carriere!T156</f>
        <v>0</v>
      </c>
    </row>
    <row r="42" spans="1:8" ht="12.75">
      <c r="A42" s="82" t="str">
        <f>Carriere!U224</f>
        <v>survie</v>
      </c>
      <c r="B42" s="82"/>
      <c r="C42" s="82"/>
      <c r="D42" s="82"/>
      <c r="E42" s="82"/>
      <c r="H42" s="68"/>
    </row>
    <row r="43" spans="1:8" ht="12.75">
      <c r="A43" s="82">
        <f>Carriere!V224</f>
        <v>0</v>
      </c>
      <c r="B43" s="82"/>
      <c r="C43" s="82"/>
      <c r="D43" s="82"/>
      <c r="E43" s="82"/>
      <c r="H43" s="68"/>
    </row>
    <row r="44" spans="1:5" ht="12.75">
      <c r="A44" s="79">
        <f>Carriere!W224</f>
        <v>0</v>
      </c>
      <c r="B44" s="80"/>
      <c r="C44" s="80"/>
      <c r="D44" s="80"/>
      <c r="E44" s="81"/>
    </row>
    <row r="90" spans="9:18" ht="12.75">
      <c r="I90" s="1"/>
      <c r="J90" s="1"/>
      <c r="K90" s="1"/>
      <c r="L90" s="1"/>
      <c r="M90" s="1"/>
      <c r="N90" s="1"/>
      <c r="O90" s="1"/>
      <c r="P90" s="1"/>
      <c r="Q90" s="1"/>
      <c r="R90" s="1"/>
    </row>
    <row r="93" ht="12.75">
      <c r="H93" s="1" t="str">
        <f>H14</f>
        <v>milicien</v>
      </c>
    </row>
  </sheetData>
  <mergeCells count="22">
    <mergeCell ref="A38:E38"/>
    <mergeCell ref="A39:E39"/>
    <mergeCell ref="A40:E40"/>
    <mergeCell ref="A1:H2"/>
    <mergeCell ref="A28:E32"/>
    <mergeCell ref="F5:G5"/>
    <mergeCell ref="A4:E4"/>
    <mergeCell ref="A27:E27"/>
    <mergeCell ref="E8:E11"/>
    <mergeCell ref="D8:D11"/>
    <mergeCell ref="A10:A11"/>
    <mergeCell ref="B10:B11"/>
    <mergeCell ref="C8:C11"/>
    <mergeCell ref="A44:E44"/>
    <mergeCell ref="A41:E41"/>
    <mergeCell ref="F8:F11"/>
    <mergeCell ref="A34:E34"/>
    <mergeCell ref="A42:E42"/>
    <mergeCell ref="A43:E43"/>
    <mergeCell ref="A35:E35"/>
    <mergeCell ref="A36:E36"/>
    <mergeCell ref="A37:E37"/>
  </mergeCells>
  <conditionalFormatting sqref="H35:H43 A35:E44">
    <cfRule type="cellIs" priority="1" dxfId="0" operator="equal" stopIfTrue="1">
      <formula>0</formula>
    </cfRule>
  </conditionalFormatting>
  <conditionalFormatting sqref="D12:D19">
    <cfRule type="cellIs" priority="2" dxfId="1" operator="between" stopIfTrue="1">
      <formula>-1</formula>
      <formula>1</formula>
    </cfRule>
    <cfRule type="cellIs" priority="3" dxfId="2" operator="between" stopIfTrue="1">
      <formula>10</formula>
      <formula>2</formula>
    </cfRule>
  </conditionalFormatting>
  <conditionalFormatting sqref="D21">
    <cfRule type="cellIs" priority="4" dxfId="2" operator="between" stopIfTrue="1">
      <formula>1</formula>
      <formula>5</formula>
    </cfRule>
    <cfRule type="cellIs" priority="5" dxfId="3" operator="equal" stopIfTrue="1">
      <formula>0</formula>
    </cfRule>
  </conditionalFormatting>
  <dataValidations count="2">
    <dataValidation type="whole" allowBlank="1" showInputMessage="1" showErrorMessage="1" promptTitle="Choix de la race" prompt="Choisir une valeur entre 1 et 4" errorTitle="Erreur de saisie" error="Il faut choisir une valeur entre 1 et 4!&#10;" sqref="H5">
      <formula1>1</formula1>
      <formula2>4</formula2>
    </dataValidation>
    <dataValidation errorStyle="warning" type="textLength" allowBlank="1" showInputMessage="1" showErrorMessage="1" promptTitle="Experience du PNJ" prompt="Tapez &quot;n&quot; ou &quot;o&quot;&#10;Par defaut le &quot;n&quot; est pris en compte" errorTitle="Erreur de saisie" error="Les seules possibilitées prises en compte sont la lettre &quot;o&quot; et &quot;n&quot;.&#10; Par defaut le &quot;n&quot; est pris en compte" sqref="H8">
      <formula1>0</formula1>
      <formula2>1</formula2>
    </dataValidation>
  </dataValidations>
  <printOptions/>
  <pageMargins left="0.75" right="0.75" top="1" bottom="1"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sheetPr codeName="Feuil3"/>
  <dimension ref="A1:Z276"/>
  <sheetViews>
    <sheetView workbookViewId="0" topLeftCell="F259">
      <selection activeCell="T238" sqref="T238"/>
    </sheetView>
  </sheetViews>
  <sheetFormatPr defaultColWidth="11.421875" defaultRowHeight="12.75"/>
  <cols>
    <col min="1" max="1" width="22.8515625" style="30" bestFit="1" customWidth="1"/>
    <col min="2" max="2" width="30.7109375" style="0" bestFit="1" customWidth="1"/>
    <col min="3" max="3" width="17.28125" style="0" customWidth="1"/>
    <col min="6" max="6" width="17.00390625" style="0" customWidth="1"/>
    <col min="7" max="7" width="16.8515625" style="0" customWidth="1"/>
    <col min="8" max="8" width="20.7109375" style="0" customWidth="1"/>
    <col min="10" max="11" width="23.00390625" style="0" customWidth="1"/>
    <col min="12" max="12" width="10.57421875" style="0" customWidth="1"/>
    <col min="13" max="13" width="14.7109375" style="0" customWidth="1"/>
    <col min="14" max="14" width="18.28125" style="0" customWidth="1"/>
  </cols>
  <sheetData>
    <row r="1" spans="2:5" ht="12.75">
      <c r="B1" s="34" t="s">
        <v>43</v>
      </c>
      <c r="C1" s="34" t="s">
        <v>108</v>
      </c>
      <c r="D1" s="34" t="s">
        <v>109</v>
      </c>
      <c r="E1" s="34" t="s">
        <v>42</v>
      </c>
    </row>
    <row r="2" spans="2:5" ht="12.75">
      <c r="B2" s="35" t="str">
        <f>IF(C68&lt;&gt;"",C68,IF(C69&lt;&gt;"",C69,IF(C70&lt;&gt;"",C70,IF(C71&lt;&gt;"",C71,IF(C72&lt;&gt;"",C72,IF(C73&lt;&gt;"",C73,IF(C74&lt;&gt;"",C74,IF(C75&lt;&gt;"",C75,""))))))))</f>
        <v>mercanti</v>
      </c>
      <c r="C2" s="35" t="str">
        <f>IF(D68&lt;&gt;"",D68,IF(D69&lt;&gt;"",D69,IF(D70&lt;&gt;"",D70,IF(D71&lt;&gt;"",D71,IF(D72&lt;&gt;"",D72,IF(D73&lt;&gt;"",D73,IF(D74&lt;&gt;"",D74,IF(D75&lt;&gt;"",D75,""))))))))</f>
        <v>milicien</v>
      </c>
      <c r="D2" s="35" t="str">
        <f>IF(E68&lt;&gt;"",E68,IF(E69&lt;&gt;"",E69,IF(E70&lt;&gt;"",E70,IF(E71&lt;&gt;"",E71,IF(E72&lt;&gt;"",E72,IF(E73&lt;&gt;"",E73,IF(E74&lt;&gt;"",E74,IF(E75&lt;&gt;"",E75,""))))))))</f>
        <v>hors-la-loi</v>
      </c>
      <c r="E2" s="35" t="str">
        <f>IF(F68&lt;&gt;"",F68,IF(F69&lt;&gt;"",F69,IF(F70&lt;&gt;"",F70,IF(F71&lt;&gt;"",F71,IF(F72&lt;&gt;"",F72,IF(F73&lt;&gt;"",F73,IF(F74&lt;&gt;"",F74,IF(F75&lt;&gt;"",F75,""))))))))</f>
        <v>milicien</v>
      </c>
    </row>
    <row r="4" spans="1:5" ht="12.75">
      <c r="A4" s="31">
        <f ca="1">RAND()*100</f>
        <v>58.46707234466575</v>
      </c>
      <c r="B4" t="s">
        <v>43</v>
      </c>
      <c r="C4" t="s">
        <v>108</v>
      </c>
      <c r="D4" t="s">
        <v>109</v>
      </c>
      <c r="E4" t="s">
        <v>42</v>
      </c>
    </row>
    <row r="5" spans="1:5" ht="12.75">
      <c r="A5" s="31"/>
      <c r="B5">
        <v>-1</v>
      </c>
      <c r="C5">
        <v>-1</v>
      </c>
      <c r="D5">
        <v>0</v>
      </c>
      <c r="E5">
        <v>-1</v>
      </c>
    </row>
    <row r="6" spans="1:12" ht="12.75">
      <c r="A6" s="28" t="s">
        <v>49</v>
      </c>
      <c r="B6">
        <v>1</v>
      </c>
      <c r="C6">
        <v>1</v>
      </c>
      <c r="D6">
        <v>0</v>
      </c>
      <c r="E6">
        <v>2</v>
      </c>
      <c r="F6">
        <f>IF(AND($A$4&gt;B5,$A$4&lt;=B6),A6,"")</f>
      </c>
      <c r="G6">
        <f>IF(AND($A$4&gt;C5,$A$4&lt;=C6),A6,"")</f>
      </c>
      <c r="H6">
        <f>IF(AND($A$4&gt;D5,$A$4&lt;=D6),A6,"")</f>
      </c>
      <c r="I6">
        <f>IF(AND($A$4&gt;E5,$A$4&lt;=E6),A6,"")</f>
      </c>
      <c r="L6" t="str">
        <f>IF(O16&lt;&gt;"",O16,IF(O17&lt;&gt;"",O17,IF(O18&lt;&gt;"",O18,IF(O19&lt;&gt;"",O19,IF(O20&lt;&gt;"",O20,IF(O21&lt;&gt;"",O21,IF(O22&lt;&gt;"",O22,O23)))))))</f>
        <v>hallebarde ou arc et 10 flèches, armure légère (veste de cuir), uniforme</v>
      </c>
    </row>
    <row r="7" spans="1:9" ht="12.75">
      <c r="A7" s="28" t="s">
        <v>50</v>
      </c>
      <c r="B7">
        <v>3</v>
      </c>
      <c r="C7">
        <v>1</v>
      </c>
      <c r="D7">
        <v>6</v>
      </c>
      <c r="E7">
        <v>2</v>
      </c>
      <c r="F7">
        <f aca="true" t="shared" si="0" ref="F7:F65">IF(AND($A$4&gt;B6,$A$4&lt;=B7),A7,"")</f>
      </c>
      <c r="G7">
        <f aca="true" t="shared" si="1" ref="G7:G65">IF(AND($A$4&gt;C6,$A$4&lt;=C7),A7,"")</f>
      </c>
      <c r="H7">
        <f aca="true" t="shared" si="2" ref="H7:H65">IF(AND($A$4&gt;D6,$A$4&lt;=D7),A7,"")</f>
      </c>
      <c r="I7">
        <f aca="true" t="shared" si="3" ref="I7:I65">IF(AND($A$4&gt;E6,$A$4&lt;=E7),A7,"")</f>
      </c>
    </row>
    <row r="8" spans="1:9" ht="12.75">
      <c r="A8" s="28" t="s">
        <v>51</v>
      </c>
      <c r="B8">
        <v>5</v>
      </c>
      <c r="C8">
        <v>5</v>
      </c>
      <c r="D8">
        <v>13</v>
      </c>
      <c r="E8">
        <v>7</v>
      </c>
      <c r="F8">
        <f t="shared" si="0"/>
      </c>
      <c r="G8">
        <f t="shared" si="1"/>
      </c>
      <c r="H8">
        <f t="shared" si="2"/>
      </c>
      <c r="I8">
        <f t="shared" si="3"/>
      </c>
    </row>
    <row r="9" spans="1:9" ht="12.75">
      <c r="A9" s="29" t="s">
        <v>52</v>
      </c>
      <c r="B9">
        <v>7</v>
      </c>
      <c r="C9">
        <v>8</v>
      </c>
      <c r="D9">
        <v>18</v>
      </c>
      <c r="E9">
        <v>10</v>
      </c>
      <c r="F9">
        <f t="shared" si="0"/>
      </c>
      <c r="G9">
        <f t="shared" si="1"/>
      </c>
      <c r="H9">
        <f t="shared" si="2"/>
      </c>
      <c r="I9">
        <f t="shared" si="3"/>
      </c>
    </row>
    <row r="10" spans="1:9" ht="12.75">
      <c r="A10" s="30" t="s">
        <v>115</v>
      </c>
      <c r="B10">
        <v>9</v>
      </c>
      <c r="C10">
        <v>8</v>
      </c>
      <c r="D10">
        <v>18</v>
      </c>
      <c r="E10">
        <v>10</v>
      </c>
      <c r="F10">
        <f t="shared" si="0"/>
      </c>
      <c r="G10">
        <f t="shared" si="1"/>
      </c>
      <c r="H10">
        <f t="shared" si="2"/>
      </c>
      <c r="I10">
        <f t="shared" si="3"/>
      </c>
    </row>
    <row r="11" spans="1:9" ht="12.75">
      <c r="A11" s="31" t="s">
        <v>54</v>
      </c>
      <c r="B11">
        <v>10</v>
      </c>
      <c r="C11">
        <v>8</v>
      </c>
      <c r="D11">
        <v>18</v>
      </c>
      <c r="E11">
        <v>10</v>
      </c>
      <c r="F11">
        <f t="shared" si="0"/>
      </c>
      <c r="G11">
        <f t="shared" si="1"/>
      </c>
      <c r="H11">
        <f t="shared" si="2"/>
      </c>
      <c r="I11">
        <f t="shared" si="3"/>
      </c>
    </row>
    <row r="12" spans="1:9" ht="12.75">
      <c r="A12" s="32" t="s">
        <v>55</v>
      </c>
      <c r="B12">
        <v>12</v>
      </c>
      <c r="C12">
        <v>12</v>
      </c>
      <c r="D12">
        <v>18</v>
      </c>
      <c r="E12">
        <v>12</v>
      </c>
      <c r="F12">
        <f t="shared" si="0"/>
      </c>
      <c r="G12">
        <f t="shared" si="1"/>
      </c>
      <c r="H12">
        <f t="shared" si="2"/>
      </c>
      <c r="I12">
        <f t="shared" si="3"/>
      </c>
    </row>
    <row r="13" spans="1:9" ht="12.75">
      <c r="A13" s="32" t="s">
        <v>56</v>
      </c>
      <c r="B13">
        <v>14</v>
      </c>
      <c r="C13">
        <v>12</v>
      </c>
      <c r="D13">
        <v>18</v>
      </c>
      <c r="E13">
        <v>12</v>
      </c>
      <c r="F13">
        <f t="shared" si="0"/>
      </c>
      <c r="G13">
        <f t="shared" si="1"/>
      </c>
      <c r="H13">
        <f t="shared" si="2"/>
      </c>
      <c r="I13">
        <f t="shared" si="3"/>
      </c>
    </row>
    <row r="14" spans="1:9" ht="12.75">
      <c r="A14" s="32" t="s">
        <v>57</v>
      </c>
      <c r="B14">
        <v>16</v>
      </c>
      <c r="C14">
        <v>12</v>
      </c>
      <c r="D14">
        <v>18</v>
      </c>
      <c r="E14">
        <v>15</v>
      </c>
      <c r="F14">
        <f t="shared" si="0"/>
      </c>
      <c r="G14">
        <f t="shared" si="1"/>
      </c>
      <c r="H14">
        <f t="shared" si="2"/>
      </c>
      <c r="I14">
        <f t="shared" si="3"/>
      </c>
    </row>
    <row r="15" spans="1:9" ht="12.75">
      <c r="A15" s="32" t="s">
        <v>121</v>
      </c>
      <c r="B15">
        <v>18</v>
      </c>
      <c r="C15">
        <v>12</v>
      </c>
      <c r="D15">
        <v>18</v>
      </c>
      <c r="E15">
        <v>17</v>
      </c>
      <c r="F15">
        <f t="shared" si="0"/>
      </c>
      <c r="G15">
        <f t="shared" si="1"/>
      </c>
      <c r="H15">
        <f t="shared" si="2"/>
      </c>
      <c r="I15">
        <f t="shared" si="3"/>
      </c>
    </row>
    <row r="16" spans="1:23" ht="12.75">
      <c r="A16" s="32" t="s">
        <v>104</v>
      </c>
      <c r="B16">
        <v>20</v>
      </c>
      <c r="C16">
        <v>16</v>
      </c>
      <c r="D16">
        <v>26</v>
      </c>
      <c r="E16">
        <v>22</v>
      </c>
      <c r="F16">
        <f t="shared" si="0"/>
      </c>
      <c r="G16">
        <f t="shared" si="1"/>
      </c>
      <c r="H16">
        <f t="shared" si="2"/>
      </c>
      <c r="I16">
        <f t="shared" si="3"/>
      </c>
      <c r="J16" s="28" t="s">
        <v>49</v>
      </c>
      <c r="K16" s="28"/>
      <c r="L16" t="s">
        <v>111</v>
      </c>
      <c r="O16">
        <f>IF(Fiche!H14=Carriere!J16,L16,IF(Fiche!H14=Carriere!J17,L17,IF(Fiche!H14=Carriere!J18,L18,IF(Fiche!H14=Carriere!J19,L19,IF(Fiche!H14=Carriere!J20,L20,IF(Fiche!H14=Carriere!J21,L21,IF(Fiche!H14=Carriere!J22,L22,IF(Fiche!H14=Carriere!J23,L23,""))))))))</f>
      </c>
      <c r="R16" s="28" t="s">
        <v>49</v>
      </c>
      <c r="S16" s="28"/>
      <c r="T16" t="s">
        <v>111</v>
      </c>
      <c r="W16">
        <f>IF(Fiche!P11=Carriere!R16,T16,IF(Fiche!P11=Carriere!R17,T17,IF(Fiche!P11=Carriere!R18,T18,IF(Fiche!P11=Carriere!R19,T19,IF(Fiche!P11=Carriere!R20,T20,IF(Fiche!P11=Carriere!R21,T21,IF(Fiche!P11=Carriere!R22,T22,IF(Fiche!P11=Carriere!R23,T23,""))))))))</f>
      </c>
    </row>
    <row r="17" spans="1:23" ht="12.75">
      <c r="A17" s="32" t="s">
        <v>105</v>
      </c>
      <c r="B17">
        <v>22</v>
      </c>
      <c r="C17">
        <v>16</v>
      </c>
      <c r="D17">
        <v>26</v>
      </c>
      <c r="E17">
        <v>23</v>
      </c>
      <c r="F17">
        <f t="shared" si="0"/>
      </c>
      <c r="G17">
        <f t="shared" si="1"/>
      </c>
      <c r="H17">
        <f t="shared" si="2"/>
      </c>
      <c r="I17">
        <f t="shared" si="3"/>
      </c>
      <c r="J17" s="28" t="s">
        <v>50</v>
      </c>
      <c r="K17" s="28"/>
      <c r="L17" t="s">
        <v>112</v>
      </c>
      <c r="O17">
        <f>IF(Fiche!H14=Carriere!J24,L24,IF(Fiche!H14=Carriere!J25,L25,IF(Fiche!H14=Carriere!J26,L26,IF(Fiche!H14=Carriere!J27,L27,IF(Fiche!H14=Carriere!J28,L28,IF(Fiche!H14=Carriere!J29,L29,IF(Fiche!H14=Carriere!J30,L30,IF(Fiche!H14=Carriere!J31,L31,""))))))))</f>
      </c>
      <c r="R17" s="28" t="s">
        <v>50</v>
      </c>
      <c r="S17" s="28"/>
      <c r="T17" t="s">
        <v>112</v>
      </c>
      <c r="W17">
        <f>IF(Fiche!P11=Carriere!R24,T24,IF(Fiche!P11=Carriere!R25,T25,IF(Fiche!P11=Carriere!R26,T26,IF(Fiche!P11=Carriere!R27,T27,IF(Fiche!P11=Carriere!R28,T28,IF(Fiche!P11=Carriere!R29,T29,IF(Fiche!P11=Carriere!R30,T30,IF(Fiche!P11=Carriere!R31,T31,""))))))))</f>
      </c>
    </row>
    <row r="18" spans="1:23" ht="12.75">
      <c r="A18" s="32" t="s">
        <v>107</v>
      </c>
      <c r="B18">
        <v>23</v>
      </c>
      <c r="C18">
        <v>16</v>
      </c>
      <c r="D18">
        <v>26</v>
      </c>
      <c r="E18">
        <v>24</v>
      </c>
      <c r="F18">
        <f t="shared" si="0"/>
      </c>
      <c r="G18">
        <f t="shared" si="1"/>
      </c>
      <c r="H18">
        <f t="shared" si="2"/>
      </c>
      <c r="I18">
        <f t="shared" si="3"/>
      </c>
      <c r="J18" s="28" t="s">
        <v>51</v>
      </c>
      <c r="K18" s="28"/>
      <c r="L18" t="s">
        <v>113</v>
      </c>
      <c r="O18">
        <f>IF(Fiche!H14=Carriere!J32,L32,IF(Fiche!H14=Carriere!J32,L32,IF(Fiche!H14=Carriere!J33,L33,IF(Fiche!H14=Carriere!J34,L34,IF(Fiche!H14=Carriere!J35,L35,IF(Fiche!H14=Carriere!J36,L36,IF(Fiche!H14=Carriere!J37,L37,IF(Fiche!H14=Carriere!J38,L38,""))))))))</f>
      </c>
      <c r="R18" s="28" t="s">
        <v>51</v>
      </c>
      <c r="S18" s="28"/>
      <c r="T18" t="s">
        <v>113</v>
      </c>
      <c r="W18">
        <f>IF(Fiche!P11=Carriere!R32,T32,IF(Fiche!P11=Carriere!R32,T32,IF(Fiche!P11=Carriere!R33,T33,IF(Fiche!P11=Carriere!R34,T34,IF(Fiche!P11=Carriere!R35,T35,IF(Fiche!P11=Carriere!R36,T36,IF(Fiche!P11=Carriere!R37,T37,IF(Fiche!P11=Carriere!R38,T38,""))))))))</f>
      </c>
    </row>
    <row r="19" spans="1:23" ht="12.75">
      <c r="A19" s="32" t="s">
        <v>58</v>
      </c>
      <c r="B19">
        <v>25</v>
      </c>
      <c r="C19">
        <v>18</v>
      </c>
      <c r="D19">
        <v>26</v>
      </c>
      <c r="E19">
        <v>24</v>
      </c>
      <c r="F19">
        <f t="shared" si="0"/>
      </c>
      <c r="G19">
        <f t="shared" si="1"/>
      </c>
      <c r="H19">
        <f t="shared" si="2"/>
      </c>
      <c r="I19">
        <f t="shared" si="3"/>
      </c>
      <c r="J19" s="29" t="s">
        <v>52</v>
      </c>
      <c r="K19" s="29"/>
      <c r="L19" t="s">
        <v>499</v>
      </c>
      <c r="O19">
        <f>IF(Fiche!H14=Carriere!J39,L39,IF(Fiche!H14=Carriere!J40,L40,IF(Fiche!H14=Carriere!J41,L41,IF(Fiche!H14=Carriere!J42,L42,IF(Fiche!H14=Carriere!J43,L43,IF(Fiche!H14=Carriere!J44,L44,IF(Fiche!H14=Carriere!J45,L45,IF(Fiche!H14=Carriere!J46,L46,""))))))))</f>
      </c>
      <c r="R19" s="29" t="s">
        <v>52</v>
      </c>
      <c r="S19" s="29"/>
      <c r="T19" t="s">
        <v>114</v>
      </c>
      <c r="W19">
        <f>IF(Fiche!P11=Carriere!R39,T39,IF(Fiche!P11=Carriere!R40,T40,IF(Fiche!P11=Carriere!R41,T41,IF(Fiche!P11=Carriere!R42,T42,IF(Fiche!P11=Carriere!R43,T43,IF(Fiche!P11=Carriere!R44,T44,IF(Fiche!P11=Carriere!R45,T45,IF(Fiche!P11=Carriere!R46,T46,""))))))))</f>
      </c>
    </row>
    <row r="20" spans="1:23" ht="12.75">
      <c r="A20" s="32" t="s">
        <v>59</v>
      </c>
      <c r="B20">
        <v>27</v>
      </c>
      <c r="C20">
        <v>21</v>
      </c>
      <c r="D20">
        <v>26</v>
      </c>
      <c r="E20">
        <v>26</v>
      </c>
      <c r="F20">
        <f t="shared" si="0"/>
      </c>
      <c r="G20">
        <f t="shared" si="1"/>
      </c>
      <c r="H20">
        <f t="shared" si="2"/>
      </c>
      <c r="I20">
        <f t="shared" si="3"/>
      </c>
      <c r="J20" s="30" t="s">
        <v>115</v>
      </c>
      <c r="K20" s="30"/>
      <c r="L20" t="s">
        <v>116</v>
      </c>
      <c r="O20">
        <f>IF(Fiche!H14=Carriere!J47,L47,IF(Fiche!H14=Carriere!J48,L48,IF(Fiche!H14=Carriere!J49,L49,IF(Fiche!H14=Carriere!J50,L50,IF(Fiche!H14=Carriere!J50,L50,IF(Fiche!H14=Carriere!J51,L51,IF(Fiche!H14=Carriere!J52,L52,IF(Fiche!H14=Carriere!J53,L53,""))))))))</f>
      </c>
      <c r="R20" s="30" t="s">
        <v>115</v>
      </c>
      <c r="S20" s="30"/>
      <c r="T20" t="s">
        <v>116</v>
      </c>
      <c r="W20">
        <f>IF(Fiche!P11=Carriere!R47,T47,IF(Fiche!P11=Carriere!R48,T48,IF(Fiche!P11=Carriere!R49,T49,IF(Fiche!P11=Carriere!R50,T50,IF(Fiche!P11=Carriere!R50,T50,IF(Fiche!P11=Carriere!R51,T51,IF(Fiche!P11=Carriere!R52,T52,IF(Fiche!P11=Carriere!R53,T53,""))))))))</f>
      </c>
    </row>
    <row r="21" spans="1:23" ht="12.75">
      <c r="A21" s="32" t="s">
        <v>60</v>
      </c>
      <c r="B21">
        <v>27</v>
      </c>
      <c r="C21">
        <v>25</v>
      </c>
      <c r="D21">
        <v>26</v>
      </c>
      <c r="E21">
        <v>26</v>
      </c>
      <c r="F21">
        <f t="shared" si="0"/>
      </c>
      <c r="G21">
        <f t="shared" si="1"/>
      </c>
      <c r="H21">
        <f t="shared" si="2"/>
      </c>
      <c r="I21">
        <f t="shared" si="3"/>
      </c>
      <c r="J21" s="31" t="s">
        <v>54</v>
      </c>
      <c r="K21" s="31"/>
      <c r="L21" t="s">
        <v>117</v>
      </c>
      <c r="O21" t="str">
        <f>IF(Fiche!H14=Carriere!J54,L54,IF(Fiche!H14=Carriere!J55,L55,IF(Fiche!H14=Carriere!J56,L56,IF(Fiche!H14=Carriere!J57,L57,IF(Fiche!H14=Carriere!J58,L58,IF(Fiche!H14=Carriere!J59,L59,IF(Fiche!H14=Carriere!J60,L60,IF(Fiche!H14=Carriere!J61,L61,""))))))))</f>
        <v>hallebarde ou arc et 10 flèches, armure légère (veste de cuir), uniforme</v>
      </c>
      <c r="R21" s="31" t="s">
        <v>54</v>
      </c>
      <c r="S21" s="31"/>
      <c r="T21" t="s">
        <v>117</v>
      </c>
      <c r="W21">
        <f>IF(Fiche!P11=Carriere!R54,T54,IF(Fiche!P11=Carriere!R55,T55,IF(Fiche!P11=Carriere!R56,T56,IF(Fiche!P11=Carriere!R57,T57,IF(Fiche!P11=Carriere!R58,T58,IF(Fiche!P11=Carriere!R59,T59,IF(Fiche!P11=Carriere!R60,T60,IF(Fiche!P11=Carriere!R61,T61,""))))))))</f>
      </c>
    </row>
    <row r="22" spans="1:23" ht="12.75">
      <c r="A22" s="32" t="s">
        <v>61</v>
      </c>
      <c r="B22">
        <v>29</v>
      </c>
      <c r="C22">
        <v>28</v>
      </c>
      <c r="D22">
        <v>26</v>
      </c>
      <c r="E22">
        <v>29</v>
      </c>
      <c r="F22">
        <f t="shared" si="0"/>
      </c>
      <c r="G22">
        <f t="shared" si="1"/>
      </c>
      <c r="H22">
        <f t="shared" si="2"/>
      </c>
      <c r="I22">
        <f t="shared" si="3"/>
      </c>
      <c r="J22" s="32" t="s">
        <v>55</v>
      </c>
      <c r="K22" s="32"/>
      <c r="L22" t="s">
        <v>118</v>
      </c>
      <c r="O22">
        <f>IF(Fiche!H14=Carriere!J62,L62,IF(Fiche!H14=Carriere!J63,L63,IF(Fiche!H14=Carriere!J64,L64,IF(Fiche!H14=Carriere!J65,L65,IF(Fiche!H14=Carriere!J66,L66,IF(Fiche!H14=Carriere!J67,L67,IF(Fiche!H14=Carriere!J68,L68,IF(Fiche!H14=Carriere!J69,L69,""))))))))</f>
      </c>
      <c r="R22" s="32" t="s">
        <v>55</v>
      </c>
      <c r="S22" s="32"/>
      <c r="T22" t="s">
        <v>118</v>
      </c>
      <c r="W22">
        <f>IF(Fiche!P11=Carriere!R62,T62,IF(Fiche!P11=Carriere!R63,T63,IF(Fiche!P11=Carriere!R64,T64,IF(Fiche!P11=Carriere!R65,T65,IF(Fiche!P11=Carriere!R66,T66,IF(Fiche!P11=Carriere!R67,T67,IF(Fiche!P11=Carriere!R68,T68,IF(Fiche!P11=Carriere!R69,T69,""))))))))</f>
      </c>
    </row>
    <row r="23" spans="1:23" ht="12.75">
      <c r="A23" s="32" t="s">
        <v>62</v>
      </c>
      <c r="B23">
        <v>31</v>
      </c>
      <c r="C23">
        <v>28</v>
      </c>
      <c r="D23">
        <v>26</v>
      </c>
      <c r="E23">
        <v>29</v>
      </c>
      <c r="F23">
        <f t="shared" si="0"/>
      </c>
      <c r="G23">
        <f t="shared" si="1"/>
      </c>
      <c r="H23">
        <f t="shared" si="2"/>
      </c>
      <c r="I23">
        <f t="shared" si="3"/>
      </c>
      <c r="J23" s="32" t="s">
        <v>56</v>
      </c>
      <c r="K23" s="32"/>
      <c r="L23" t="s">
        <v>119</v>
      </c>
      <c r="O23">
        <f>IF(Fiche!H14=Carriere!J70,L70,IF(Fiche!H14=Carriere!J71,L71,IF(Fiche!H14=Carriere!J72,L72,IF(Fiche!H14=Carriere!J73,L73,IF(Fiche!H14=Carriere!J74,L74,IF(Fiche!H14=Carriere!J75,L75,""))))))</f>
      </c>
      <c r="R23" s="32" t="s">
        <v>56</v>
      </c>
      <c r="S23" s="32"/>
      <c r="T23" t="s">
        <v>119</v>
      </c>
      <c r="W23">
        <f>IF(Fiche!P11=Carriere!R70,T70,IF(Fiche!P11=Carriere!R71,T71,IF(Fiche!P11=Carriere!R72,T72,IF(Fiche!P11=Carriere!R73,T73,IF(Fiche!P11=Carriere!R74,T74,IF(Fiche!P11=Carriere!R75,T75,""))))))</f>
      </c>
    </row>
    <row r="24" spans="1:23" ht="12.75">
      <c r="A24" s="32" t="s">
        <v>63</v>
      </c>
      <c r="B24">
        <v>32</v>
      </c>
      <c r="C24">
        <v>28</v>
      </c>
      <c r="D24">
        <v>26</v>
      </c>
      <c r="E24">
        <v>29</v>
      </c>
      <c r="F24">
        <f t="shared" si="0"/>
      </c>
      <c r="G24">
        <f t="shared" si="1"/>
      </c>
      <c r="H24">
        <f t="shared" si="2"/>
      </c>
      <c r="I24">
        <f t="shared" si="3"/>
      </c>
      <c r="J24" s="32" t="s">
        <v>57</v>
      </c>
      <c r="K24" s="32"/>
      <c r="L24" t="s">
        <v>120</v>
      </c>
      <c r="O24">
        <f aca="true" t="shared" si="4" ref="O24:O76">IF(AND($A$4&gt;H23,$A$4&lt;=H24),G24,"")</f>
      </c>
      <c r="R24" s="32" t="s">
        <v>57</v>
      </c>
      <c r="S24" s="32"/>
      <c r="T24" t="s">
        <v>120</v>
      </c>
      <c r="W24">
        <f aca="true" t="shared" si="5" ref="W24:W75">IF(AND($A$4&gt;P23,$A$4&lt;=P24),O24,"")</f>
      </c>
    </row>
    <row r="25" spans="1:23" ht="12.75">
      <c r="A25" s="32" t="s">
        <v>64</v>
      </c>
      <c r="B25">
        <v>34</v>
      </c>
      <c r="C25">
        <v>28</v>
      </c>
      <c r="D25">
        <v>32</v>
      </c>
      <c r="E25">
        <v>29</v>
      </c>
      <c r="F25">
        <f t="shared" si="0"/>
      </c>
      <c r="G25">
        <f t="shared" si="1"/>
      </c>
      <c r="H25">
        <f t="shared" si="2"/>
      </c>
      <c r="I25">
        <f t="shared" si="3"/>
      </c>
      <c r="J25" s="32" t="s">
        <v>121</v>
      </c>
      <c r="K25" s="32"/>
      <c r="L25" t="s">
        <v>122</v>
      </c>
      <c r="O25">
        <f t="shared" si="4"/>
      </c>
      <c r="R25" s="32" t="s">
        <v>121</v>
      </c>
      <c r="S25" s="32"/>
      <c r="T25" t="s">
        <v>122</v>
      </c>
      <c r="W25">
        <f t="shared" si="5"/>
      </c>
    </row>
    <row r="26" spans="1:23" ht="12.75">
      <c r="A26" s="32" t="s">
        <v>65</v>
      </c>
      <c r="B26">
        <v>36</v>
      </c>
      <c r="C26">
        <v>28</v>
      </c>
      <c r="D26">
        <v>32</v>
      </c>
      <c r="E26">
        <v>29</v>
      </c>
      <c r="F26">
        <f t="shared" si="0"/>
      </c>
      <c r="G26">
        <f t="shared" si="1"/>
      </c>
      <c r="H26">
        <f t="shared" si="2"/>
      </c>
      <c r="I26">
        <f t="shared" si="3"/>
      </c>
      <c r="J26" s="32" t="s">
        <v>104</v>
      </c>
      <c r="K26" s="32"/>
      <c r="L26" t="s">
        <v>123</v>
      </c>
      <c r="O26">
        <f t="shared" si="4"/>
      </c>
      <c r="R26" s="32" t="s">
        <v>104</v>
      </c>
      <c r="S26" s="32"/>
      <c r="T26" t="s">
        <v>123</v>
      </c>
      <c r="W26">
        <f t="shared" si="5"/>
      </c>
    </row>
    <row r="27" spans="1:23" ht="12.75">
      <c r="A27" s="32" t="s">
        <v>66</v>
      </c>
      <c r="B27">
        <v>36</v>
      </c>
      <c r="C27">
        <v>28</v>
      </c>
      <c r="D27">
        <v>39</v>
      </c>
      <c r="E27">
        <v>29</v>
      </c>
      <c r="F27">
        <f t="shared" si="0"/>
      </c>
      <c r="G27">
        <f t="shared" si="1"/>
      </c>
      <c r="H27">
        <f t="shared" si="2"/>
      </c>
      <c r="I27">
        <f t="shared" si="3"/>
      </c>
      <c r="J27" s="32" t="s">
        <v>105</v>
      </c>
      <c r="K27" s="32"/>
      <c r="L27" t="s">
        <v>124</v>
      </c>
      <c r="O27">
        <f t="shared" si="4"/>
      </c>
      <c r="R27" s="32" t="s">
        <v>105</v>
      </c>
      <c r="S27" s="32"/>
      <c r="T27" t="s">
        <v>124</v>
      </c>
      <c r="W27">
        <f t="shared" si="5"/>
      </c>
    </row>
    <row r="28" spans="1:23" ht="12.75">
      <c r="A28" s="32" t="s">
        <v>67</v>
      </c>
      <c r="B28">
        <v>38</v>
      </c>
      <c r="C28">
        <v>28</v>
      </c>
      <c r="D28">
        <v>45</v>
      </c>
      <c r="E28">
        <v>34</v>
      </c>
      <c r="F28">
        <f t="shared" si="0"/>
      </c>
      <c r="G28">
        <f t="shared" si="1"/>
      </c>
      <c r="H28">
        <f t="shared" si="2"/>
      </c>
      <c r="I28">
        <f t="shared" si="3"/>
      </c>
      <c r="J28" s="32" t="s">
        <v>107</v>
      </c>
      <c r="K28" s="32"/>
      <c r="L28" t="s">
        <v>125</v>
      </c>
      <c r="O28">
        <f t="shared" si="4"/>
      </c>
      <c r="R28" s="32" t="s">
        <v>107</v>
      </c>
      <c r="S28" s="32"/>
      <c r="T28" t="s">
        <v>125</v>
      </c>
      <c r="W28">
        <f t="shared" si="5"/>
      </c>
    </row>
    <row r="29" spans="1:23" ht="12.75">
      <c r="A29" s="32" t="s">
        <v>68</v>
      </c>
      <c r="B29">
        <v>40</v>
      </c>
      <c r="C29">
        <v>30</v>
      </c>
      <c r="D29">
        <v>50</v>
      </c>
      <c r="E29">
        <v>36</v>
      </c>
      <c r="F29">
        <f t="shared" si="0"/>
      </c>
      <c r="G29">
        <f t="shared" si="1"/>
      </c>
      <c r="H29">
        <f t="shared" si="2"/>
      </c>
      <c r="I29">
        <f t="shared" si="3"/>
      </c>
      <c r="J29" s="32" t="s">
        <v>58</v>
      </c>
      <c r="K29" s="32"/>
      <c r="L29" t="s">
        <v>126</v>
      </c>
      <c r="O29">
        <f t="shared" si="4"/>
      </c>
      <c r="R29" s="32" t="s">
        <v>58</v>
      </c>
      <c r="S29" s="32"/>
      <c r="T29" t="s">
        <v>126</v>
      </c>
      <c r="W29">
        <f t="shared" si="5"/>
      </c>
    </row>
    <row r="30" spans="1:23" ht="12.75">
      <c r="A30" s="32" t="s">
        <v>69</v>
      </c>
      <c r="B30">
        <v>42</v>
      </c>
      <c r="C30">
        <v>30</v>
      </c>
      <c r="D30">
        <v>50</v>
      </c>
      <c r="E30">
        <v>36</v>
      </c>
      <c r="F30">
        <f t="shared" si="0"/>
      </c>
      <c r="G30">
        <f t="shared" si="1"/>
      </c>
      <c r="H30">
        <f t="shared" si="2"/>
      </c>
      <c r="I30">
        <f t="shared" si="3"/>
      </c>
      <c r="J30" s="32" t="s">
        <v>59</v>
      </c>
      <c r="K30" s="32"/>
      <c r="L30" t="s">
        <v>127</v>
      </c>
      <c r="O30">
        <f t="shared" si="4"/>
      </c>
      <c r="R30" s="32" t="s">
        <v>59</v>
      </c>
      <c r="S30" s="32"/>
      <c r="T30" t="s">
        <v>127</v>
      </c>
      <c r="W30">
        <f t="shared" si="5"/>
      </c>
    </row>
    <row r="31" spans="1:23" ht="12.75">
      <c r="A31" s="32" t="s">
        <v>138</v>
      </c>
      <c r="B31">
        <v>44</v>
      </c>
      <c r="C31">
        <v>34</v>
      </c>
      <c r="D31">
        <v>50</v>
      </c>
      <c r="E31">
        <v>36</v>
      </c>
      <c r="F31">
        <f t="shared" si="0"/>
      </c>
      <c r="G31">
        <f t="shared" si="1"/>
      </c>
      <c r="H31">
        <f t="shared" si="2"/>
      </c>
      <c r="I31">
        <f t="shared" si="3"/>
      </c>
      <c r="J31" s="32" t="s">
        <v>60</v>
      </c>
      <c r="K31" s="32"/>
      <c r="L31" t="s">
        <v>128</v>
      </c>
      <c r="O31">
        <f t="shared" si="4"/>
      </c>
      <c r="R31" s="32" t="s">
        <v>60</v>
      </c>
      <c r="S31" s="32"/>
      <c r="T31" t="s">
        <v>128</v>
      </c>
      <c r="W31">
        <f t="shared" si="5"/>
      </c>
    </row>
    <row r="32" spans="1:23" ht="12.75">
      <c r="A32" s="32" t="s">
        <v>70</v>
      </c>
      <c r="B32">
        <v>46</v>
      </c>
      <c r="C32">
        <v>36</v>
      </c>
      <c r="D32">
        <v>50</v>
      </c>
      <c r="E32">
        <v>40</v>
      </c>
      <c r="F32">
        <f t="shared" si="0"/>
      </c>
      <c r="G32">
        <f t="shared" si="1"/>
      </c>
      <c r="H32">
        <f t="shared" si="2"/>
      </c>
      <c r="I32">
        <f t="shared" si="3"/>
      </c>
      <c r="J32" s="32" t="s">
        <v>61</v>
      </c>
      <c r="K32" s="32"/>
      <c r="L32" t="s">
        <v>129</v>
      </c>
      <c r="O32">
        <f t="shared" si="4"/>
      </c>
      <c r="R32" s="32" t="s">
        <v>61</v>
      </c>
      <c r="S32" s="32"/>
      <c r="T32" t="s">
        <v>129</v>
      </c>
      <c r="W32">
        <f t="shared" si="5"/>
      </c>
    </row>
    <row r="33" spans="1:23" ht="12.75">
      <c r="A33" s="32" t="s">
        <v>71</v>
      </c>
      <c r="B33">
        <v>46</v>
      </c>
      <c r="C33">
        <v>36</v>
      </c>
      <c r="D33">
        <v>57</v>
      </c>
      <c r="E33">
        <v>40</v>
      </c>
      <c r="F33">
        <f t="shared" si="0"/>
      </c>
      <c r="G33">
        <f t="shared" si="1"/>
      </c>
      <c r="H33">
        <f t="shared" si="2"/>
      </c>
      <c r="I33">
        <f t="shared" si="3"/>
      </c>
      <c r="J33" s="32" t="s">
        <v>62</v>
      </c>
      <c r="K33" s="32"/>
      <c r="L33" t="s">
        <v>130</v>
      </c>
      <c r="O33">
        <f t="shared" si="4"/>
      </c>
      <c r="R33" s="32" t="s">
        <v>62</v>
      </c>
      <c r="S33" s="32"/>
      <c r="T33" t="s">
        <v>130</v>
      </c>
      <c r="W33">
        <f t="shared" si="5"/>
      </c>
    </row>
    <row r="34" spans="1:23" ht="12.75">
      <c r="A34" s="32" t="s">
        <v>72</v>
      </c>
      <c r="B34">
        <v>47</v>
      </c>
      <c r="C34">
        <v>40</v>
      </c>
      <c r="D34">
        <v>57</v>
      </c>
      <c r="E34">
        <v>40</v>
      </c>
      <c r="F34">
        <f t="shared" si="0"/>
      </c>
      <c r="G34">
        <f t="shared" si="1"/>
      </c>
      <c r="H34">
        <f t="shared" si="2"/>
      </c>
      <c r="I34">
        <f t="shared" si="3"/>
      </c>
      <c r="J34" s="32" t="s">
        <v>63</v>
      </c>
      <c r="K34" s="32"/>
      <c r="L34" t="s">
        <v>131</v>
      </c>
      <c r="O34">
        <f t="shared" si="4"/>
      </c>
      <c r="R34" s="32" t="s">
        <v>63</v>
      </c>
      <c r="S34" s="32"/>
      <c r="T34" t="s">
        <v>131</v>
      </c>
      <c r="W34">
        <f t="shared" si="5"/>
      </c>
    </row>
    <row r="35" spans="1:23" ht="12.75">
      <c r="A35" s="32" t="s">
        <v>73</v>
      </c>
      <c r="B35">
        <v>49</v>
      </c>
      <c r="C35">
        <v>45</v>
      </c>
      <c r="D35">
        <v>57</v>
      </c>
      <c r="E35">
        <v>40</v>
      </c>
      <c r="F35">
        <f t="shared" si="0"/>
      </c>
      <c r="G35">
        <f t="shared" si="1"/>
      </c>
      <c r="H35">
        <f t="shared" si="2"/>
      </c>
      <c r="I35">
        <f t="shared" si="3"/>
      </c>
      <c r="J35" s="32" t="s">
        <v>64</v>
      </c>
      <c r="K35" s="32"/>
      <c r="L35" t="s">
        <v>132</v>
      </c>
      <c r="O35">
        <f t="shared" si="4"/>
      </c>
      <c r="R35" s="32" t="s">
        <v>64</v>
      </c>
      <c r="S35" s="32"/>
      <c r="T35" t="s">
        <v>132</v>
      </c>
      <c r="W35">
        <f t="shared" si="5"/>
      </c>
    </row>
    <row r="36" spans="1:23" ht="12.75">
      <c r="A36" s="32" t="s">
        <v>74</v>
      </c>
      <c r="B36">
        <v>51</v>
      </c>
      <c r="C36">
        <v>48</v>
      </c>
      <c r="D36">
        <v>63</v>
      </c>
      <c r="E36">
        <v>43</v>
      </c>
      <c r="F36">
        <f t="shared" si="0"/>
      </c>
      <c r="G36">
        <f t="shared" si="1"/>
      </c>
      <c r="H36" t="str">
        <f t="shared" si="2"/>
        <v>hors-la-loi</v>
      </c>
      <c r="I36">
        <f t="shared" si="3"/>
      </c>
      <c r="J36" s="32" t="s">
        <v>65</v>
      </c>
      <c r="K36" s="32"/>
      <c r="L36" t="s">
        <v>133</v>
      </c>
      <c r="O36">
        <f t="shared" si="4"/>
      </c>
      <c r="R36" s="32" t="s">
        <v>65</v>
      </c>
      <c r="S36" s="32"/>
      <c r="T36" t="s">
        <v>133</v>
      </c>
      <c r="W36">
        <f t="shared" si="5"/>
      </c>
    </row>
    <row r="37" spans="1:23" ht="12.75">
      <c r="A37" s="32" t="s">
        <v>75</v>
      </c>
      <c r="B37">
        <v>53</v>
      </c>
      <c r="C37">
        <v>48</v>
      </c>
      <c r="D37">
        <v>63</v>
      </c>
      <c r="E37">
        <v>43</v>
      </c>
      <c r="F37">
        <f t="shared" si="0"/>
      </c>
      <c r="G37">
        <f t="shared" si="1"/>
      </c>
      <c r="H37">
        <f t="shared" si="2"/>
      </c>
      <c r="I37">
        <f t="shared" si="3"/>
      </c>
      <c r="J37" s="32" t="s">
        <v>66</v>
      </c>
      <c r="K37" s="32"/>
      <c r="L37" t="s">
        <v>134</v>
      </c>
      <c r="O37">
        <f t="shared" si="4"/>
      </c>
      <c r="R37" s="32" t="s">
        <v>66</v>
      </c>
      <c r="S37" s="32"/>
      <c r="T37" t="s">
        <v>134</v>
      </c>
      <c r="W37">
        <f t="shared" si="5"/>
      </c>
    </row>
    <row r="38" spans="1:23" ht="12.75">
      <c r="A38" s="32" t="s">
        <v>76</v>
      </c>
      <c r="B38">
        <v>54</v>
      </c>
      <c r="C38">
        <v>48</v>
      </c>
      <c r="D38">
        <v>63</v>
      </c>
      <c r="E38">
        <v>43</v>
      </c>
      <c r="F38">
        <f t="shared" si="0"/>
      </c>
      <c r="G38">
        <f t="shared" si="1"/>
      </c>
      <c r="H38">
        <f t="shared" si="2"/>
      </c>
      <c r="I38">
        <f t="shared" si="3"/>
      </c>
      <c r="J38" s="32" t="s">
        <v>67</v>
      </c>
      <c r="K38" s="32"/>
      <c r="L38" t="s">
        <v>135</v>
      </c>
      <c r="O38">
        <f t="shared" si="4"/>
      </c>
      <c r="R38" s="32" t="s">
        <v>67</v>
      </c>
      <c r="S38" s="32"/>
      <c r="T38" t="s">
        <v>135</v>
      </c>
      <c r="W38">
        <f t="shared" si="5"/>
      </c>
    </row>
    <row r="39" spans="1:23" ht="12.75">
      <c r="A39" s="31" t="s">
        <v>77</v>
      </c>
      <c r="B39">
        <v>56</v>
      </c>
      <c r="C39">
        <v>49</v>
      </c>
      <c r="D39">
        <v>69</v>
      </c>
      <c r="E39">
        <v>43</v>
      </c>
      <c r="F39">
        <f t="shared" si="0"/>
      </c>
      <c r="G39">
        <f t="shared" si="1"/>
      </c>
      <c r="H39">
        <f t="shared" si="2"/>
      </c>
      <c r="I39">
        <f t="shared" si="3"/>
      </c>
      <c r="J39" s="32" t="s">
        <v>68</v>
      </c>
      <c r="K39" s="32"/>
      <c r="L39" t="s">
        <v>136</v>
      </c>
      <c r="O39">
        <f t="shared" si="4"/>
      </c>
      <c r="R39" s="32" t="s">
        <v>68</v>
      </c>
      <c r="S39" s="32"/>
      <c r="T39" t="s">
        <v>136</v>
      </c>
      <c r="W39">
        <f t="shared" si="5"/>
      </c>
    </row>
    <row r="40" spans="1:23" ht="12.75">
      <c r="A40" s="32" t="s">
        <v>78</v>
      </c>
      <c r="B40">
        <v>58</v>
      </c>
      <c r="C40">
        <v>50</v>
      </c>
      <c r="D40">
        <v>69</v>
      </c>
      <c r="E40">
        <v>43</v>
      </c>
      <c r="F40">
        <f t="shared" si="0"/>
      </c>
      <c r="G40">
        <f t="shared" si="1"/>
      </c>
      <c r="H40">
        <f t="shared" si="2"/>
      </c>
      <c r="I40">
        <f t="shared" si="3"/>
      </c>
      <c r="J40" s="32" t="s">
        <v>69</v>
      </c>
      <c r="K40" s="32"/>
      <c r="L40" t="s">
        <v>137</v>
      </c>
      <c r="O40">
        <f t="shared" si="4"/>
      </c>
      <c r="R40" s="32" t="s">
        <v>69</v>
      </c>
      <c r="S40" s="32"/>
      <c r="T40" t="s">
        <v>137</v>
      </c>
      <c r="W40">
        <f t="shared" si="5"/>
      </c>
    </row>
    <row r="41" spans="1:23" ht="12.75">
      <c r="A41" s="32" t="s">
        <v>79</v>
      </c>
      <c r="B41">
        <v>60</v>
      </c>
      <c r="C41">
        <v>50</v>
      </c>
      <c r="D41">
        <v>69</v>
      </c>
      <c r="E41">
        <v>45</v>
      </c>
      <c r="F41" t="str">
        <f t="shared" si="0"/>
        <v>mercanti</v>
      </c>
      <c r="G41">
        <f t="shared" si="1"/>
      </c>
      <c r="H41">
        <f t="shared" si="2"/>
      </c>
      <c r="I41">
        <f t="shared" si="3"/>
      </c>
      <c r="J41" s="32" t="s">
        <v>138</v>
      </c>
      <c r="K41" s="32"/>
      <c r="L41" t="s">
        <v>139</v>
      </c>
      <c r="O41">
        <f t="shared" si="4"/>
      </c>
      <c r="R41" s="32" t="s">
        <v>138</v>
      </c>
      <c r="S41" s="32"/>
      <c r="T41" t="s">
        <v>139</v>
      </c>
      <c r="W41">
        <f t="shared" si="5"/>
      </c>
    </row>
    <row r="42" spans="1:23" ht="12.75">
      <c r="A42" s="32" t="s">
        <v>80</v>
      </c>
      <c r="B42">
        <v>62</v>
      </c>
      <c r="C42">
        <v>56</v>
      </c>
      <c r="D42">
        <v>74</v>
      </c>
      <c r="E42">
        <v>49</v>
      </c>
      <c r="F42">
        <f t="shared" si="0"/>
      </c>
      <c r="G42">
        <f t="shared" si="1"/>
      </c>
      <c r="H42">
        <f t="shared" si="2"/>
      </c>
      <c r="I42">
        <f t="shared" si="3"/>
      </c>
      <c r="J42" s="32" t="s">
        <v>70</v>
      </c>
      <c r="K42" s="32"/>
      <c r="L42" t="s">
        <v>140</v>
      </c>
      <c r="O42">
        <f t="shared" si="4"/>
      </c>
      <c r="R42" s="32" t="s">
        <v>70</v>
      </c>
      <c r="S42" s="32"/>
      <c r="T42" t="s">
        <v>140</v>
      </c>
      <c r="W42">
        <f t="shared" si="5"/>
      </c>
    </row>
    <row r="43" spans="1:23" ht="12.75">
      <c r="A43" s="32" t="s">
        <v>81</v>
      </c>
      <c r="B43">
        <v>64</v>
      </c>
      <c r="C43">
        <v>56</v>
      </c>
      <c r="D43">
        <v>80</v>
      </c>
      <c r="E43">
        <v>54</v>
      </c>
      <c r="F43">
        <f t="shared" si="0"/>
      </c>
      <c r="G43">
        <f t="shared" si="1"/>
      </c>
      <c r="H43">
        <f t="shared" si="2"/>
      </c>
      <c r="I43">
        <f t="shared" si="3"/>
      </c>
      <c r="J43" s="32" t="s">
        <v>71</v>
      </c>
      <c r="K43" s="32"/>
      <c r="L43" t="s">
        <v>143</v>
      </c>
      <c r="O43">
        <f t="shared" si="4"/>
      </c>
      <c r="R43" s="32" t="s">
        <v>71</v>
      </c>
      <c r="S43" s="32"/>
      <c r="T43" t="s">
        <v>143</v>
      </c>
      <c r="W43">
        <f t="shared" si="5"/>
      </c>
    </row>
    <row r="44" spans="1:23" ht="12.75">
      <c r="A44" s="32" t="s">
        <v>82</v>
      </c>
      <c r="B44">
        <v>66</v>
      </c>
      <c r="C44">
        <v>60</v>
      </c>
      <c r="D44">
        <v>80</v>
      </c>
      <c r="E44">
        <v>59</v>
      </c>
      <c r="F44">
        <f t="shared" si="0"/>
      </c>
      <c r="G44" t="str">
        <f t="shared" si="1"/>
        <v>milicien</v>
      </c>
      <c r="H44">
        <f t="shared" si="2"/>
      </c>
      <c r="I44" t="str">
        <f t="shared" si="3"/>
        <v>milicien</v>
      </c>
      <c r="J44" s="32" t="s">
        <v>72</v>
      </c>
      <c r="K44" s="32"/>
      <c r="L44" t="s">
        <v>141</v>
      </c>
      <c r="O44">
        <f t="shared" si="4"/>
      </c>
      <c r="R44" s="32" t="s">
        <v>72</v>
      </c>
      <c r="S44" s="32"/>
      <c r="T44" t="s">
        <v>141</v>
      </c>
      <c r="W44">
        <f t="shared" si="5"/>
      </c>
    </row>
    <row r="45" spans="1:23" ht="12.75">
      <c r="A45" s="32" t="s">
        <v>83</v>
      </c>
      <c r="B45">
        <v>68</v>
      </c>
      <c r="C45">
        <v>66</v>
      </c>
      <c r="D45">
        <v>80</v>
      </c>
      <c r="E45">
        <v>59</v>
      </c>
      <c r="F45">
        <f t="shared" si="0"/>
      </c>
      <c r="G45">
        <f t="shared" si="1"/>
      </c>
      <c r="H45">
        <f t="shared" si="2"/>
      </c>
      <c r="I45">
        <f t="shared" si="3"/>
      </c>
      <c r="J45" s="32" t="s">
        <v>73</v>
      </c>
      <c r="K45" s="32"/>
      <c r="L45" t="s">
        <v>142</v>
      </c>
      <c r="O45">
        <f t="shared" si="4"/>
      </c>
      <c r="R45" s="32" t="s">
        <v>73</v>
      </c>
      <c r="S45" s="32"/>
      <c r="T45" t="s">
        <v>142</v>
      </c>
      <c r="W45">
        <f t="shared" si="5"/>
      </c>
    </row>
    <row r="46" spans="1:23" ht="12.75">
      <c r="A46" s="32" t="s">
        <v>84</v>
      </c>
      <c r="B46">
        <v>70</v>
      </c>
      <c r="C46">
        <v>68</v>
      </c>
      <c r="D46">
        <v>80</v>
      </c>
      <c r="E46">
        <v>59</v>
      </c>
      <c r="F46">
        <f t="shared" si="0"/>
      </c>
      <c r="G46">
        <f t="shared" si="1"/>
      </c>
      <c r="H46">
        <f t="shared" si="2"/>
      </c>
      <c r="I46">
        <f t="shared" si="3"/>
      </c>
      <c r="J46" s="32" t="s">
        <v>74</v>
      </c>
      <c r="K46" s="32"/>
      <c r="L46" t="s">
        <v>144</v>
      </c>
      <c r="O46">
        <f t="shared" si="4"/>
      </c>
      <c r="R46" s="32" t="s">
        <v>74</v>
      </c>
      <c r="S46" s="32"/>
      <c r="T46" t="s">
        <v>144</v>
      </c>
      <c r="W46">
        <f t="shared" si="5"/>
      </c>
    </row>
    <row r="47" spans="1:23" ht="12.75">
      <c r="A47" s="32" t="s">
        <v>85</v>
      </c>
      <c r="B47">
        <v>71</v>
      </c>
      <c r="C47">
        <v>68</v>
      </c>
      <c r="D47">
        <v>80</v>
      </c>
      <c r="E47">
        <v>60</v>
      </c>
      <c r="F47">
        <f t="shared" si="0"/>
      </c>
      <c r="G47">
        <f t="shared" si="1"/>
      </c>
      <c r="H47">
        <f t="shared" si="2"/>
      </c>
      <c r="I47">
        <f t="shared" si="3"/>
      </c>
      <c r="J47" s="32" t="s">
        <v>75</v>
      </c>
      <c r="K47" s="32"/>
      <c r="L47" t="s">
        <v>145</v>
      </c>
      <c r="O47">
        <f t="shared" si="4"/>
      </c>
      <c r="R47" s="32" t="s">
        <v>75</v>
      </c>
      <c r="S47" s="32"/>
      <c r="T47" t="s">
        <v>145</v>
      </c>
      <c r="W47">
        <f t="shared" si="5"/>
      </c>
    </row>
    <row r="48" spans="1:23" ht="12.75">
      <c r="A48" s="32" t="s">
        <v>86</v>
      </c>
      <c r="B48">
        <v>73</v>
      </c>
      <c r="C48">
        <v>68</v>
      </c>
      <c r="D48">
        <v>80</v>
      </c>
      <c r="E48">
        <v>60</v>
      </c>
      <c r="F48">
        <f t="shared" si="0"/>
      </c>
      <c r="G48">
        <f t="shared" si="1"/>
      </c>
      <c r="H48">
        <f t="shared" si="2"/>
      </c>
      <c r="I48">
        <f t="shared" si="3"/>
      </c>
      <c r="J48" s="32" t="s">
        <v>76</v>
      </c>
      <c r="K48" s="32"/>
      <c r="L48" t="s">
        <v>146</v>
      </c>
      <c r="O48">
        <f t="shared" si="4"/>
      </c>
      <c r="R48" s="32" t="s">
        <v>76</v>
      </c>
      <c r="S48" s="32"/>
      <c r="T48" t="s">
        <v>146</v>
      </c>
      <c r="W48">
        <f t="shared" si="5"/>
      </c>
    </row>
    <row r="49" spans="1:23" ht="12.75">
      <c r="A49" s="32" t="s">
        <v>87</v>
      </c>
      <c r="B49">
        <v>75</v>
      </c>
      <c r="C49">
        <v>68</v>
      </c>
      <c r="D49">
        <v>80</v>
      </c>
      <c r="E49">
        <v>66</v>
      </c>
      <c r="F49">
        <f t="shared" si="0"/>
      </c>
      <c r="G49">
        <f t="shared" si="1"/>
      </c>
      <c r="H49">
        <f t="shared" si="2"/>
      </c>
      <c r="I49">
        <f t="shared" si="3"/>
      </c>
      <c r="J49" s="31" t="s">
        <v>77</v>
      </c>
      <c r="K49" s="31"/>
      <c r="L49" t="s">
        <v>147</v>
      </c>
      <c r="O49">
        <f t="shared" si="4"/>
      </c>
      <c r="R49" s="31" t="s">
        <v>77</v>
      </c>
      <c r="S49" s="31"/>
      <c r="T49" t="s">
        <v>147</v>
      </c>
      <c r="W49">
        <f t="shared" si="5"/>
      </c>
    </row>
    <row r="50" spans="1:23" ht="12.75">
      <c r="A50" s="32" t="s">
        <v>88</v>
      </c>
      <c r="B50">
        <v>77</v>
      </c>
      <c r="C50">
        <v>68</v>
      </c>
      <c r="D50">
        <v>80</v>
      </c>
      <c r="E50">
        <v>67</v>
      </c>
      <c r="F50">
        <f t="shared" si="0"/>
      </c>
      <c r="G50">
        <f t="shared" si="1"/>
      </c>
      <c r="H50">
        <f t="shared" si="2"/>
      </c>
      <c r="I50">
        <f t="shared" si="3"/>
      </c>
      <c r="J50" s="32" t="s">
        <v>78</v>
      </c>
      <c r="K50" s="32"/>
      <c r="L50" t="s">
        <v>148</v>
      </c>
      <c r="O50">
        <f t="shared" si="4"/>
      </c>
      <c r="R50" s="32" t="s">
        <v>78</v>
      </c>
      <c r="S50" s="32"/>
      <c r="T50" t="s">
        <v>148</v>
      </c>
      <c r="W50">
        <f t="shared" si="5"/>
      </c>
    </row>
    <row r="51" spans="1:23" ht="12.75">
      <c r="A51" s="32" t="s">
        <v>89</v>
      </c>
      <c r="B51">
        <v>79</v>
      </c>
      <c r="C51">
        <v>71</v>
      </c>
      <c r="D51">
        <v>80</v>
      </c>
      <c r="E51">
        <v>72</v>
      </c>
      <c r="F51">
        <f t="shared" si="0"/>
      </c>
      <c r="G51">
        <f t="shared" si="1"/>
      </c>
      <c r="H51">
        <f t="shared" si="2"/>
      </c>
      <c r="I51">
        <f t="shared" si="3"/>
      </c>
      <c r="J51" s="32" t="s">
        <v>79</v>
      </c>
      <c r="K51" s="32"/>
      <c r="L51" t="s">
        <v>149</v>
      </c>
      <c r="O51">
        <f t="shared" si="4"/>
      </c>
      <c r="R51" s="32" t="s">
        <v>79</v>
      </c>
      <c r="S51" s="32"/>
      <c r="T51" t="s">
        <v>149</v>
      </c>
      <c r="W51">
        <f t="shared" si="5"/>
      </c>
    </row>
    <row r="52" spans="1:23" ht="12.75">
      <c r="A52" s="32" t="s">
        <v>90</v>
      </c>
      <c r="B52">
        <v>79</v>
      </c>
      <c r="C52">
        <v>76</v>
      </c>
      <c r="D52">
        <v>80</v>
      </c>
      <c r="E52">
        <v>72</v>
      </c>
      <c r="F52">
        <f t="shared" si="0"/>
      </c>
      <c r="G52">
        <f t="shared" si="1"/>
      </c>
      <c r="H52">
        <f t="shared" si="2"/>
      </c>
      <c r="I52">
        <f t="shared" si="3"/>
      </c>
      <c r="J52" s="32" t="s">
        <v>80</v>
      </c>
      <c r="K52" s="32"/>
      <c r="L52" t="s">
        <v>150</v>
      </c>
      <c r="O52">
        <f t="shared" si="4"/>
      </c>
      <c r="R52" s="32" t="s">
        <v>80</v>
      </c>
      <c r="S52" s="32"/>
      <c r="T52" t="s">
        <v>150</v>
      </c>
      <c r="W52">
        <f t="shared" si="5"/>
      </c>
    </row>
    <row r="53" spans="1:23" ht="12.75">
      <c r="A53" s="32" t="s">
        <v>91</v>
      </c>
      <c r="B53">
        <v>81</v>
      </c>
      <c r="C53">
        <v>80</v>
      </c>
      <c r="D53">
        <v>80</v>
      </c>
      <c r="E53">
        <v>73</v>
      </c>
      <c r="F53">
        <f t="shared" si="0"/>
      </c>
      <c r="G53">
        <f t="shared" si="1"/>
      </c>
      <c r="H53">
        <f t="shared" si="2"/>
      </c>
      <c r="I53">
        <f t="shared" si="3"/>
      </c>
      <c r="J53" s="32" t="s">
        <v>81</v>
      </c>
      <c r="K53" s="32"/>
      <c r="L53" t="s">
        <v>151</v>
      </c>
      <c r="O53">
        <f t="shared" si="4"/>
      </c>
      <c r="R53" s="32" t="s">
        <v>81</v>
      </c>
      <c r="S53" s="32"/>
      <c r="T53" t="s">
        <v>151</v>
      </c>
      <c r="W53">
        <f t="shared" si="5"/>
      </c>
    </row>
    <row r="54" spans="1:23" ht="12.75">
      <c r="A54" s="32" t="s">
        <v>92</v>
      </c>
      <c r="B54">
        <v>82</v>
      </c>
      <c r="C54">
        <v>80</v>
      </c>
      <c r="D54">
        <v>80</v>
      </c>
      <c r="E54">
        <v>73</v>
      </c>
      <c r="F54">
        <f t="shared" si="0"/>
      </c>
      <c r="G54">
        <f t="shared" si="1"/>
      </c>
      <c r="H54">
        <f t="shared" si="2"/>
      </c>
      <c r="I54">
        <f t="shared" si="3"/>
      </c>
      <c r="J54" s="32" t="s">
        <v>82</v>
      </c>
      <c r="K54" s="32"/>
      <c r="L54" t="s">
        <v>152</v>
      </c>
      <c r="O54">
        <f t="shared" si="4"/>
      </c>
      <c r="R54" s="32" t="s">
        <v>82</v>
      </c>
      <c r="S54" s="32"/>
      <c r="T54" t="s">
        <v>152</v>
      </c>
      <c r="W54">
        <f t="shared" si="5"/>
      </c>
    </row>
    <row r="55" spans="1:23" ht="12.75">
      <c r="A55" s="32" t="s">
        <v>93</v>
      </c>
      <c r="B55">
        <v>84</v>
      </c>
      <c r="C55">
        <v>82</v>
      </c>
      <c r="D55">
        <v>86</v>
      </c>
      <c r="E55">
        <v>73</v>
      </c>
      <c r="F55">
        <f t="shared" si="0"/>
      </c>
      <c r="G55">
        <f t="shared" si="1"/>
      </c>
      <c r="H55">
        <f t="shared" si="2"/>
      </c>
      <c r="I55">
        <f t="shared" si="3"/>
      </c>
      <c r="J55" s="32" t="s">
        <v>83</v>
      </c>
      <c r="K55" s="32"/>
      <c r="L55" t="s">
        <v>153</v>
      </c>
      <c r="O55">
        <f t="shared" si="4"/>
      </c>
      <c r="R55" s="32" t="s">
        <v>83</v>
      </c>
      <c r="S55" s="32"/>
      <c r="T55" t="s">
        <v>153</v>
      </c>
      <c r="W55">
        <f t="shared" si="5"/>
      </c>
    </row>
    <row r="56" spans="1:23" ht="12.75">
      <c r="A56" s="32" t="s">
        <v>94</v>
      </c>
      <c r="B56">
        <v>84</v>
      </c>
      <c r="C56">
        <v>82</v>
      </c>
      <c r="D56">
        <v>86</v>
      </c>
      <c r="E56">
        <v>77</v>
      </c>
      <c r="F56">
        <f t="shared" si="0"/>
      </c>
      <c r="G56">
        <f t="shared" si="1"/>
      </c>
      <c r="H56">
        <f t="shared" si="2"/>
      </c>
      <c r="I56">
        <f t="shared" si="3"/>
      </c>
      <c r="J56" s="32" t="s">
        <v>84</v>
      </c>
      <c r="K56" s="32"/>
      <c r="L56" t="s">
        <v>154</v>
      </c>
      <c r="O56">
        <f t="shared" si="4"/>
      </c>
      <c r="R56" s="32" t="s">
        <v>84</v>
      </c>
      <c r="S56" s="32"/>
      <c r="T56" t="s">
        <v>154</v>
      </c>
      <c r="W56">
        <f t="shared" si="5"/>
      </c>
    </row>
    <row r="57" spans="1:23" ht="12.75">
      <c r="A57" s="32" t="s">
        <v>95</v>
      </c>
      <c r="B57">
        <v>86</v>
      </c>
      <c r="C57">
        <v>84</v>
      </c>
      <c r="D57">
        <v>86</v>
      </c>
      <c r="E57">
        <v>82</v>
      </c>
      <c r="F57">
        <f t="shared" si="0"/>
      </c>
      <c r="G57">
        <f t="shared" si="1"/>
      </c>
      <c r="H57">
        <f t="shared" si="2"/>
      </c>
      <c r="I57">
        <f t="shared" si="3"/>
      </c>
      <c r="J57" s="32" t="s">
        <v>85</v>
      </c>
      <c r="K57" s="32"/>
      <c r="L57" t="s">
        <v>155</v>
      </c>
      <c r="O57">
        <f t="shared" si="4"/>
      </c>
      <c r="R57" s="32" t="s">
        <v>85</v>
      </c>
      <c r="S57" s="32"/>
      <c r="T57" t="s">
        <v>155</v>
      </c>
      <c r="W57">
        <f t="shared" si="5"/>
      </c>
    </row>
    <row r="58" spans="1:23" ht="12.75">
      <c r="A58" s="32" t="s">
        <v>96</v>
      </c>
      <c r="B58">
        <v>88</v>
      </c>
      <c r="C58">
        <v>88</v>
      </c>
      <c r="D58">
        <v>86</v>
      </c>
      <c r="E58">
        <v>84</v>
      </c>
      <c r="F58">
        <f t="shared" si="0"/>
      </c>
      <c r="G58">
        <f t="shared" si="1"/>
      </c>
      <c r="H58">
        <f t="shared" si="2"/>
      </c>
      <c r="I58">
        <f t="shared" si="3"/>
      </c>
      <c r="J58" s="32" t="s">
        <v>86</v>
      </c>
      <c r="K58" s="32"/>
      <c r="L58" t="s">
        <v>157</v>
      </c>
      <c r="O58">
        <f t="shared" si="4"/>
      </c>
      <c r="R58" s="32" t="s">
        <v>86</v>
      </c>
      <c r="S58" s="32"/>
      <c r="T58" t="s">
        <v>157</v>
      </c>
      <c r="W58">
        <f t="shared" si="5"/>
      </c>
    </row>
    <row r="59" spans="1:23" ht="12.75">
      <c r="A59" s="32" t="s">
        <v>97</v>
      </c>
      <c r="B59">
        <v>89</v>
      </c>
      <c r="C59">
        <v>88</v>
      </c>
      <c r="D59">
        <v>86</v>
      </c>
      <c r="E59">
        <v>84</v>
      </c>
      <c r="F59">
        <f t="shared" si="0"/>
      </c>
      <c r="G59">
        <f t="shared" si="1"/>
      </c>
      <c r="H59">
        <f t="shared" si="2"/>
      </c>
      <c r="I59">
        <f t="shared" si="3"/>
      </c>
      <c r="J59" s="32" t="s">
        <v>87</v>
      </c>
      <c r="K59" s="32"/>
      <c r="L59" t="s">
        <v>158</v>
      </c>
      <c r="O59">
        <f t="shared" si="4"/>
      </c>
      <c r="R59" s="32" t="s">
        <v>87</v>
      </c>
      <c r="S59" s="32"/>
      <c r="T59" t="s">
        <v>158</v>
      </c>
      <c r="W59">
        <f t="shared" si="5"/>
      </c>
    </row>
    <row r="60" spans="1:23" ht="12.75">
      <c r="A60" s="32" t="s">
        <v>98</v>
      </c>
      <c r="B60">
        <v>91</v>
      </c>
      <c r="C60">
        <v>92</v>
      </c>
      <c r="D60">
        <v>86</v>
      </c>
      <c r="E60">
        <v>84</v>
      </c>
      <c r="F60">
        <f t="shared" si="0"/>
      </c>
      <c r="G60">
        <f t="shared" si="1"/>
      </c>
      <c r="H60">
        <f t="shared" si="2"/>
      </c>
      <c r="I60">
        <f t="shared" si="3"/>
      </c>
      <c r="J60" s="32" t="s">
        <v>88</v>
      </c>
      <c r="K60" s="32"/>
      <c r="L60" t="s">
        <v>156</v>
      </c>
      <c r="O60">
        <f t="shared" si="4"/>
      </c>
      <c r="R60" s="32" t="s">
        <v>88</v>
      </c>
      <c r="S60" s="32"/>
      <c r="T60" t="s">
        <v>156</v>
      </c>
      <c r="W60">
        <f t="shared" si="5"/>
      </c>
    </row>
    <row r="61" spans="1:23" ht="12.75">
      <c r="A61" s="32" t="s">
        <v>99</v>
      </c>
      <c r="B61">
        <v>93</v>
      </c>
      <c r="C61">
        <v>92</v>
      </c>
      <c r="D61">
        <v>86</v>
      </c>
      <c r="E61">
        <v>87</v>
      </c>
      <c r="F61">
        <f t="shared" si="0"/>
      </c>
      <c r="G61">
        <f t="shared" si="1"/>
      </c>
      <c r="H61">
        <f t="shared" si="2"/>
      </c>
      <c r="I61">
        <f t="shared" si="3"/>
      </c>
      <c r="J61" s="32" t="s">
        <v>89</v>
      </c>
      <c r="K61" s="32"/>
      <c r="L61" t="s">
        <v>159</v>
      </c>
      <c r="O61">
        <f t="shared" si="4"/>
      </c>
      <c r="R61" s="32" t="s">
        <v>89</v>
      </c>
      <c r="S61" s="32"/>
      <c r="T61" t="s">
        <v>159</v>
      </c>
      <c r="W61">
        <f t="shared" si="5"/>
      </c>
    </row>
    <row r="62" spans="1:23" ht="12.75">
      <c r="A62" s="32" t="s">
        <v>100</v>
      </c>
      <c r="B62">
        <v>93</v>
      </c>
      <c r="C62">
        <v>96</v>
      </c>
      <c r="D62">
        <v>86</v>
      </c>
      <c r="E62">
        <v>87</v>
      </c>
      <c r="F62">
        <f t="shared" si="0"/>
      </c>
      <c r="G62">
        <f t="shared" si="1"/>
      </c>
      <c r="H62">
        <f t="shared" si="2"/>
      </c>
      <c r="I62">
        <f t="shared" si="3"/>
      </c>
      <c r="J62" s="32" t="s">
        <v>90</v>
      </c>
      <c r="K62" s="32"/>
      <c r="L62" t="s">
        <v>160</v>
      </c>
      <c r="O62">
        <f t="shared" si="4"/>
      </c>
      <c r="R62" s="32" t="s">
        <v>90</v>
      </c>
      <c r="S62" s="32"/>
      <c r="T62" t="s">
        <v>160</v>
      </c>
      <c r="W62">
        <f t="shared" si="5"/>
      </c>
    </row>
    <row r="63" spans="1:23" ht="12.75">
      <c r="A63" s="32" t="s">
        <v>101</v>
      </c>
      <c r="B63">
        <v>95</v>
      </c>
      <c r="C63">
        <v>96</v>
      </c>
      <c r="D63">
        <v>93</v>
      </c>
      <c r="E63">
        <v>91</v>
      </c>
      <c r="F63">
        <f t="shared" si="0"/>
      </c>
      <c r="G63">
        <f t="shared" si="1"/>
      </c>
      <c r="H63">
        <f t="shared" si="2"/>
      </c>
      <c r="I63">
        <f t="shared" si="3"/>
      </c>
      <c r="J63" s="32" t="s">
        <v>91</v>
      </c>
      <c r="K63" s="32"/>
      <c r="L63" t="s">
        <v>161</v>
      </c>
      <c r="O63">
        <f t="shared" si="4"/>
      </c>
      <c r="R63" s="32" t="s">
        <v>91</v>
      </c>
      <c r="S63" s="32"/>
      <c r="T63" t="s">
        <v>161</v>
      </c>
      <c r="W63">
        <f t="shared" si="5"/>
      </c>
    </row>
    <row r="64" spans="1:23" ht="12.75">
      <c r="A64" s="32" t="s">
        <v>102</v>
      </c>
      <c r="B64">
        <v>97</v>
      </c>
      <c r="C64">
        <v>96</v>
      </c>
      <c r="D64">
        <v>93</v>
      </c>
      <c r="E64">
        <v>93</v>
      </c>
      <c r="F64">
        <f t="shared" si="0"/>
      </c>
      <c r="G64">
        <f t="shared" si="1"/>
      </c>
      <c r="H64">
        <f t="shared" si="2"/>
      </c>
      <c r="I64">
        <f t="shared" si="3"/>
      </c>
      <c r="J64" s="32" t="s">
        <v>92</v>
      </c>
      <c r="K64" s="32"/>
      <c r="L64" t="s">
        <v>162</v>
      </c>
      <c r="O64">
        <f t="shared" si="4"/>
      </c>
      <c r="R64" s="32" t="s">
        <v>92</v>
      </c>
      <c r="S64" s="32"/>
      <c r="T64" t="s">
        <v>162</v>
      </c>
      <c r="W64">
        <f t="shared" si="5"/>
      </c>
    </row>
    <row r="65" spans="1:23" ht="12.75">
      <c r="A65" s="31" t="s">
        <v>103</v>
      </c>
      <c r="B65">
        <v>100</v>
      </c>
      <c r="C65">
        <v>100</v>
      </c>
      <c r="D65">
        <v>100</v>
      </c>
      <c r="E65">
        <v>100</v>
      </c>
      <c r="F65">
        <f t="shared" si="0"/>
      </c>
      <c r="G65">
        <f t="shared" si="1"/>
      </c>
      <c r="H65">
        <f t="shared" si="2"/>
      </c>
      <c r="I65">
        <f t="shared" si="3"/>
      </c>
      <c r="J65" s="32" t="s">
        <v>93</v>
      </c>
      <c r="K65" s="32"/>
      <c r="L65" t="s">
        <v>163</v>
      </c>
      <c r="O65">
        <f t="shared" si="4"/>
      </c>
      <c r="R65" s="32" t="s">
        <v>93</v>
      </c>
      <c r="S65" s="32"/>
      <c r="T65" t="s">
        <v>163</v>
      </c>
      <c r="W65">
        <f t="shared" si="5"/>
      </c>
    </row>
    <row r="66" spans="10:23" ht="12.75">
      <c r="J66" s="32" t="s">
        <v>94</v>
      </c>
      <c r="K66" s="32"/>
      <c r="L66" t="s">
        <v>164</v>
      </c>
      <c r="O66">
        <f t="shared" si="4"/>
      </c>
      <c r="R66" s="32" t="s">
        <v>94</v>
      </c>
      <c r="S66" s="32"/>
      <c r="T66" t="s">
        <v>164</v>
      </c>
      <c r="W66">
        <f t="shared" si="5"/>
      </c>
    </row>
    <row r="67" spans="1:23" ht="12.75">
      <c r="A67" s="32"/>
      <c r="C67" s="33" t="s">
        <v>110</v>
      </c>
      <c r="J67" s="32" t="s">
        <v>95</v>
      </c>
      <c r="K67" s="32"/>
      <c r="L67" t="s">
        <v>165</v>
      </c>
      <c r="O67">
        <f t="shared" si="4"/>
      </c>
      <c r="R67" s="32" t="s">
        <v>95</v>
      </c>
      <c r="S67" s="32"/>
      <c r="T67" t="s">
        <v>165</v>
      </c>
      <c r="W67">
        <f t="shared" si="5"/>
      </c>
    </row>
    <row r="68" spans="1:23" ht="12.75">
      <c r="A68" s="32"/>
      <c r="C68" s="42">
        <f>IF(F6&lt;&gt;"",F6,IF(F7&lt;&gt;"",F7,IF(F8&lt;&gt;"",F8,IF(F9&lt;&gt;"",F9,IF(F10&lt;&gt;"",F10,IF(F11&lt;&gt;"",F11,IF(F12&lt;&gt;"",F12,IF(F13&lt;&gt;"",F13,""))))))))</f>
      </c>
      <c r="D68" s="43">
        <f>IF(G6&lt;&gt;"",G6,IF(G7&lt;&gt;"",G7,IF(G8&lt;&gt;"",G8,IF(G9&lt;&gt;"",G9,IF(G10&lt;&gt;"",G10,IF(G11&lt;&gt;"",G11,IF(G12&lt;&gt;"",G12,IF(G13&lt;&gt;"",G13,""))))))))</f>
      </c>
      <c r="E68" s="43">
        <f>IF(H6&lt;&gt;"",H6,IF(H7&lt;&gt;"",H7,IF(H8&lt;&gt;"",H8,IF(H9&lt;&gt;"",H9,IF(H10&lt;&gt;"",H10,IF(H11&lt;&gt;"",H11,IF(H12&lt;&gt;"",H12,IF(H13&lt;&gt;"",H13,""))))))))</f>
      </c>
      <c r="F68" s="44">
        <f>IF(I6&lt;&gt;"",I6,IF(I7&lt;&gt;"",I7,IF(I8&lt;&gt;"",I8,IF(I9&lt;&gt;"",I9,IF(I10&lt;&gt;"",I10,IF(I11&lt;&gt;"",I11,IF(I12&lt;&gt;"",I12,IF(I13&lt;&gt;"",I13,""))))))))</f>
      </c>
      <c r="J68" s="32" t="s">
        <v>96</v>
      </c>
      <c r="K68" s="32"/>
      <c r="L68" t="s">
        <v>166</v>
      </c>
      <c r="O68">
        <f t="shared" si="4"/>
      </c>
      <c r="R68" s="32" t="s">
        <v>96</v>
      </c>
      <c r="S68" s="32"/>
      <c r="T68" t="s">
        <v>166</v>
      </c>
      <c r="W68">
        <f t="shared" si="5"/>
      </c>
    </row>
    <row r="69" spans="1:23" ht="12.75">
      <c r="A69" s="32"/>
      <c r="C69" s="45">
        <f>IF(F14&lt;&gt;"",F14,IF(F15&lt;&gt;"",F15,IF(F16&lt;&gt;"",F16,IF(F17&lt;&gt;"",F17,IF(F18&lt;&gt;"",F18,IF(F19&lt;&gt;"",F19,IF(F20&lt;&gt;"",F20,IF(F21&lt;&gt;"",F21,""))))))))</f>
      </c>
      <c r="D69" s="46">
        <f>IF(G14&lt;&gt;"",G14,IF(G15&lt;&gt;"",G15,IF(G16&lt;&gt;"",G16,IF(G17&lt;&gt;"",G17,IF(G18&lt;&gt;"",G18,IF(G19&lt;&gt;"",G19,IF(G20&lt;&gt;"",G20,IF(G21&lt;&gt;"",G21,""))))))))</f>
      </c>
      <c r="E69" s="46">
        <f>IF(H14&lt;&gt;"",H14,IF(H15&lt;&gt;"",H15,IF(H16&lt;&gt;"",H16,IF(H17&lt;&gt;"",H17,IF(H18&lt;&gt;"",H18,IF(H19&lt;&gt;"",H19,IF(H20&lt;&gt;"",H20,IF(H21&lt;&gt;"",H21,""))))))))</f>
      </c>
      <c r="F69" s="47">
        <f>IF(I14&lt;&gt;"",I14,IF(I15&lt;&gt;"",I15,IF(I16&lt;&gt;"",I16,IF(I17&lt;&gt;"",I17,IF(I18&lt;&gt;"",I18,IF(I19&lt;&gt;"",I19,IF(I20&lt;&gt;"",I20,IF(I21&lt;&gt;"",I21,""))))))))</f>
      </c>
      <c r="J69" s="32" t="s">
        <v>97</v>
      </c>
      <c r="K69" s="32"/>
      <c r="L69" t="s">
        <v>167</v>
      </c>
      <c r="O69">
        <f t="shared" si="4"/>
      </c>
      <c r="R69" s="32" t="s">
        <v>97</v>
      </c>
      <c r="S69" s="32"/>
      <c r="T69" t="s">
        <v>167</v>
      </c>
      <c r="W69">
        <f t="shared" si="5"/>
      </c>
    </row>
    <row r="70" spans="1:23" ht="12.75">
      <c r="A70" s="32"/>
      <c r="C70" s="45">
        <f>IF(F22&lt;&gt;"",F22,IF(F23&lt;&gt;"",F23,IF(F24&lt;&gt;"",F24,IF(F25&lt;&gt;"",F25,IF(F26&lt;&gt;"",F26,IF(F27&lt;&gt;"",F27,IF(F28&lt;&gt;"",F28,IF(F29&lt;&gt;"",F29,""))))))))</f>
      </c>
      <c r="D70" s="46">
        <f>IF(G22&lt;&gt;"",G22,IF(G23&lt;&gt;"",G23,IF(G24&lt;&gt;"",G24,IF(G25&lt;&gt;"",G25,IF(G26&lt;&gt;"",G26,IF(G27&lt;&gt;"",G27,IF(G28&lt;&gt;"",G28,IF(G29&lt;&gt;"",G29,""))))))))</f>
      </c>
      <c r="E70" s="46">
        <f>IF(H22&lt;&gt;"",H22,IF(H23&lt;&gt;"",H23,IF(H24&lt;&gt;"",H24,IF(H25&lt;&gt;"",H25,IF(H26&lt;&gt;"",H26,IF(H27&lt;&gt;"",H27,IF(H28&lt;&gt;"",H28,IF(H29&lt;&gt;"",H29,""))))))))</f>
      </c>
      <c r="F70" s="47">
        <f>IF(I22&lt;&gt;"",I22,IF(I23&lt;&gt;"",I23,IF(I24&lt;&gt;"",I24,IF(I25&lt;&gt;"",I25,IF(I26&lt;&gt;"",I26,IF(I27&lt;&gt;"",I27,IF(I28&lt;&gt;"",I28,IF(I29&lt;&gt;"",I29,""))))))))</f>
      </c>
      <c r="J70" s="32" t="s">
        <v>98</v>
      </c>
      <c r="K70" s="32"/>
      <c r="L70" t="s">
        <v>168</v>
      </c>
      <c r="O70">
        <f t="shared" si="4"/>
      </c>
      <c r="R70" s="32" t="s">
        <v>98</v>
      </c>
      <c r="S70" s="32"/>
      <c r="T70" t="s">
        <v>168</v>
      </c>
      <c r="W70">
        <f t="shared" si="5"/>
      </c>
    </row>
    <row r="71" spans="1:23" ht="12.75">
      <c r="A71" s="32"/>
      <c r="C71" s="45">
        <f>IF(F30&lt;&gt;"",F30,IF(F31&lt;&gt;"",F31,IF(F32&lt;&gt;"",F32,IF(F33&lt;&gt;"",F33,IF(F34&lt;&gt;"",F34,IF(F35&lt;&gt;"",F35,IF(F36&lt;&gt;"",F36,IF(F37&lt;&gt;"",F37,""))))))))</f>
      </c>
      <c r="D71" s="46">
        <f>IF(G30&lt;&gt;"",G30,IF(G31&lt;&gt;"",G31,IF(G32&lt;&gt;"",G32,IF(G33&lt;&gt;"",G33,IF(G34&lt;&gt;"",G34,IF(G35&lt;&gt;"",G35,IF(G36&lt;&gt;"",G36,IF(G37&lt;&gt;"",G37,""))))))))</f>
      </c>
      <c r="E71" s="46" t="str">
        <f>IF(H30&lt;&gt;"",H30,IF(H31&lt;&gt;"",H31,IF(H32&lt;&gt;"",H32,IF(H33&lt;&gt;"",H33,IF(H34&lt;&gt;"",H34,IF(H35&lt;&gt;"",H35,IF(H36&lt;&gt;"",H36,IF(H37&lt;&gt;"",H37,""))))))))</f>
        <v>hors-la-loi</v>
      </c>
      <c r="F71" s="47">
        <f>IF(I30&lt;&gt;"",I30,IF(I31&lt;&gt;"",I31,IF(I32&lt;&gt;"",I32,IF(I33&lt;&gt;"",I33,IF(I34&lt;&gt;"",I34,IF(I35&lt;&gt;"",I35,IF(I36&lt;&gt;"",I36,IF(I37&lt;&gt;"",I37,""))))))))</f>
      </c>
      <c r="J71" s="32" t="s">
        <v>99</v>
      </c>
      <c r="K71" s="32"/>
      <c r="L71" t="s">
        <v>169</v>
      </c>
      <c r="O71">
        <f t="shared" si="4"/>
      </c>
      <c r="R71" s="32" t="s">
        <v>99</v>
      </c>
      <c r="S71" s="32"/>
      <c r="T71" t="s">
        <v>169</v>
      </c>
      <c r="W71">
        <f t="shared" si="5"/>
      </c>
    </row>
    <row r="72" spans="1:23" ht="12.75">
      <c r="A72" s="32"/>
      <c r="C72" s="45" t="str">
        <f>IF(F38&lt;&gt;"",F38,IF(F39&lt;&gt;"",F39,IF(F40&lt;&gt;"",F40,IF(F41&lt;&gt;"",F41,IF(F42&lt;&gt;"",F42,IF(F43&lt;&gt;"",F43,IF(F44&lt;&gt;"",F44,IF(F45&lt;&gt;"",F45,""))))))))</f>
        <v>mercanti</v>
      </c>
      <c r="D72" s="46" t="str">
        <f>IF(G38&lt;&gt;"",G38,IF(G39&lt;&gt;"",G39,IF(G40&lt;&gt;"",G40,IF(G41&lt;&gt;"",G41,IF(G42&lt;&gt;"",G42,IF(G43&lt;&gt;"",G43,IF(G44&lt;&gt;"",G44,IF(G45&lt;&gt;"",G45,""))))))))</f>
        <v>milicien</v>
      </c>
      <c r="E72" s="46">
        <f>IF(H38&lt;&gt;"",H38,IF(H39&lt;&gt;"",H39,IF(H40&lt;&gt;"",H40,IF(H41&lt;&gt;"",H41,IF(H42&lt;&gt;"",H42,IF(H43&lt;&gt;"",H43,IF(H44&lt;&gt;"",H44,IF(H45&lt;&gt;"",H45,""))))))))</f>
      </c>
      <c r="F72" s="47" t="str">
        <f>IF(I38&lt;&gt;"",I38,IF(I39&lt;&gt;"",I39,IF(I40&lt;&gt;"",I40,IF(I41&lt;&gt;"",I41,IF(I42&lt;&gt;"",I42,IF(I43&lt;&gt;"",I43,IF(I44&lt;&gt;"",I44,IF(I45&lt;&gt;"",I45,""))))))))</f>
        <v>milicien</v>
      </c>
      <c r="J72" s="32" t="s">
        <v>100</v>
      </c>
      <c r="K72" s="32"/>
      <c r="L72" t="s">
        <v>170</v>
      </c>
      <c r="O72">
        <f t="shared" si="4"/>
      </c>
      <c r="R72" s="32" t="s">
        <v>100</v>
      </c>
      <c r="S72" s="32"/>
      <c r="T72" t="s">
        <v>170</v>
      </c>
      <c r="W72">
        <f t="shared" si="5"/>
      </c>
    </row>
    <row r="73" spans="1:23" ht="12.75">
      <c r="A73" s="32"/>
      <c r="C73" s="45">
        <f>IF(F47&lt;&gt;"",F47,IF(F48&lt;&gt;"",F48,IF(F49&lt;&gt;"",F49,IF(F50&lt;&gt;"",F50,IF(F51&lt;&gt;"",F51,IF(F52&lt;&gt;"",F52,IF(F53&lt;&gt;"",F53,IF(F46&lt;&gt;"",F46,""))))))))</f>
      </c>
      <c r="D73" s="46">
        <f>IF(G47&lt;&gt;"",G47,IF(G48&lt;&gt;"",G48,IF(G49&lt;&gt;"",G49,IF(G50&lt;&gt;"",G50,IF(G51&lt;&gt;"",G51,IF(G52&lt;&gt;"",G52,IF(G53&lt;&gt;"",G53,IF(G46&lt;&gt;"",G46,""))))))))</f>
      </c>
      <c r="E73" s="46">
        <f>IF(H47&lt;&gt;"",H47,IF(H48&lt;&gt;"",H48,IF(H49&lt;&gt;"",H49,IF(H50&lt;&gt;"",H50,IF(H51&lt;&gt;"",H51,IF(H52&lt;&gt;"",H52,IF(H53&lt;&gt;"",H53,IF(H46&lt;&gt;"",H46,""))))))))</f>
      </c>
      <c r="F73" s="47">
        <f>IF(I47&lt;&gt;"",I47,IF(I48&lt;&gt;"",I48,IF(I49&lt;&gt;"",I49,IF(I50&lt;&gt;"",I50,IF(I51&lt;&gt;"",I51,IF(I52&lt;&gt;"",I52,IF(I53&lt;&gt;"",I53,IF(I46&lt;&gt;"",I46,""))))))))</f>
      </c>
      <c r="J73" s="32" t="s">
        <v>101</v>
      </c>
      <c r="K73" s="32"/>
      <c r="L73" t="s">
        <v>171</v>
      </c>
      <c r="O73">
        <f t="shared" si="4"/>
      </c>
      <c r="R73" s="32" t="s">
        <v>101</v>
      </c>
      <c r="S73" s="32"/>
      <c r="T73" t="s">
        <v>171</v>
      </c>
      <c r="W73">
        <f t="shared" si="5"/>
      </c>
    </row>
    <row r="74" spans="1:23" ht="12.75">
      <c r="A74" s="32"/>
      <c r="C74" s="45">
        <f>IF(F54&lt;&gt;"",F54,IF(F55&lt;&gt;"",F55,IF(F56&lt;&gt;"",F56,IF(F57&lt;&gt;"",F57,IF(F58&lt;&gt;"",F58,IF(F59&lt;&gt;"",F59,IF(F60&lt;&gt;"",F60,IF(F61&lt;&gt;"",F61,""))))))))</f>
      </c>
      <c r="D74" s="46">
        <f>IF(G54&lt;&gt;"",G54,IF(G55&lt;&gt;"",G55,IF(G56&lt;&gt;"",G56,IF(G57&lt;&gt;"",G57,IF(G58&lt;&gt;"",G58,IF(G59&lt;&gt;"",G59,IF(G60&lt;&gt;"",G60,IF(G61&lt;&gt;"",G61,""))))))))</f>
      </c>
      <c r="E74" s="46">
        <f>IF(H54&lt;&gt;"",H54,IF(H55&lt;&gt;"",H55,IF(H56&lt;&gt;"",H56,IF(H57&lt;&gt;"",H57,IF(H58&lt;&gt;"",H58,IF(H59&lt;&gt;"",H59,IF(H60&lt;&gt;"",H60,IF(H61&lt;&gt;"",H61,""))))))))</f>
      </c>
      <c r="F74" s="47">
        <f>IF(I54&lt;&gt;"",I54,IF(I55&lt;&gt;"",I55,IF(I56&lt;&gt;"",I56,IF(I57&lt;&gt;"",I57,IF(I58&lt;&gt;"",I58,IF(I59&lt;&gt;"",I59,IF(I60&lt;&gt;"",I60,IF(I61&lt;&gt;"",I61,""))))))))</f>
      </c>
      <c r="J74" s="32" t="s">
        <v>102</v>
      </c>
      <c r="K74" s="32"/>
      <c r="L74" t="s">
        <v>172</v>
      </c>
      <c r="O74">
        <f t="shared" si="4"/>
      </c>
      <c r="R74" s="32" t="s">
        <v>102</v>
      </c>
      <c r="S74" s="32"/>
      <c r="T74" t="s">
        <v>172</v>
      </c>
      <c r="W74">
        <f t="shared" si="5"/>
      </c>
    </row>
    <row r="75" spans="1:23" ht="12.75">
      <c r="A75" s="32"/>
      <c r="C75" s="45">
        <f>IF(F62&lt;&gt;"",F62,IF(F63&lt;&gt;"",F63,IF(F64&lt;&gt;"",F64,IF(F65&lt;&gt;"",F65,""))))</f>
      </c>
      <c r="D75" s="46">
        <f>IF(G62&lt;&gt;"",G62,IF(G63&lt;&gt;"",G63,IF(G64&lt;&gt;"",G64,IF(G65&lt;&gt;"",G65,""))))</f>
      </c>
      <c r="E75" s="46">
        <f>IF(H62&lt;&gt;"",H62,IF(H63&lt;&gt;"",H63,IF(H64&lt;&gt;"",H64,IF(H65&lt;&gt;"",H65,""))))</f>
      </c>
      <c r="F75" s="47">
        <f>IF(I62&lt;&gt;"",I62,IF(I63&lt;&gt;"",I63,IF(I64&lt;&gt;"",I64,IF(I65&lt;&gt;"",I65,""))))</f>
      </c>
      <c r="J75" s="31" t="s">
        <v>103</v>
      </c>
      <c r="K75" s="31"/>
      <c r="L75" t="s">
        <v>173</v>
      </c>
      <c r="O75">
        <f t="shared" si="4"/>
      </c>
      <c r="R75" s="31" t="s">
        <v>103</v>
      </c>
      <c r="S75" s="31"/>
      <c r="T75" t="s">
        <v>173</v>
      </c>
      <c r="W75">
        <f t="shared" si="5"/>
      </c>
    </row>
    <row r="76" spans="1:19" ht="12.75">
      <c r="A76" s="32"/>
      <c r="C76" s="48"/>
      <c r="D76" s="49"/>
      <c r="E76" s="49"/>
      <c r="F76" s="50"/>
      <c r="O76">
        <f t="shared" si="4"/>
      </c>
      <c r="P76" s="34"/>
      <c r="Q76" s="34"/>
      <c r="R76" s="34"/>
      <c r="S76" s="34"/>
    </row>
    <row r="77" spans="1:19" ht="12.75">
      <c r="A77" s="32"/>
      <c r="C77" s="46"/>
      <c r="D77" s="46"/>
      <c r="E77" s="46"/>
      <c r="F77" s="46"/>
      <c r="P77" s="34"/>
      <c r="Q77" s="34"/>
      <c r="R77" s="34"/>
      <c r="S77" s="34"/>
    </row>
    <row r="78" spans="1:19" ht="12.75">
      <c r="A78" s="32"/>
      <c r="C78" t="s">
        <v>0</v>
      </c>
      <c r="D78" t="s">
        <v>1</v>
      </c>
      <c r="E78" t="s">
        <v>2</v>
      </c>
      <c r="F78" t="s">
        <v>3</v>
      </c>
      <c r="G78" t="s">
        <v>4</v>
      </c>
      <c r="H78" t="s">
        <v>5</v>
      </c>
      <c r="I78" t="s">
        <v>6</v>
      </c>
      <c r="J78" t="s">
        <v>7</v>
      </c>
      <c r="K78" t="s">
        <v>9</v>
      </c>
      <c r="L78" t="s">
        <v>10</v>
      </c>
      <c r="M78" t="s">
        <v>13</v>
      </c>
      <c r="N78" t="s">
        <v>176</v>
      </c>
      <c r="P78" s="35"/>
      <c r="Q78" s="35"/>
      <c r="R78" s="35"/>
      <c r="S78" s="35"/>
    </row>
    <row r="79" spans="1:12" ht="12.75">
      <c r="A79" s="32"/>
      <c r="C79">
        <v>5</v>
      </c>
      <c r="D79">
        <v>5</v>
      </c>
      <c r="G79">
        <v>5</v>
      </c>
      <c r="H79">
        <v>10</v>
      </c>
      <c r="J79">
        <v>10</v>
      </c>
      <c r="L79">
        <v>2</v>
      </c>
    </row>
    <row r="80" spans="1:26" ht="12.75">
      <c r="A80" s="32"/>
      <c r="B80" s="28" t="s">
        <v>49</v>
      </c>
      <c r="G80">
        <v>5</v>
      </c>
      <c r="H80">
        <v>10</v>
      </c>
      <c r="I80">
        <v>15</v>
      </c>
      <c r="J80">
        <v>5</v>
      </c>
      <c r="L80">
        <v>2</v>
      </c>
      <c r="N80">
        <v>1</v>
      </c>
      <c r="O80">
        <f>IF(Fiche!$H$93=Carriere!$B$80,C79,IF(Fiche!$H$93=Carriere!$B$81,C80,IF(Fiche!$H$93=Carriere!$B$82,C81,IF(Fiche!$H$93=Carriere!$B$83,C82,IF(Fiche!$H$93=Carriere!$B$84,C83,IF(Fiche!$H$93=Carriere!$B$85,C84,IF(Fiche!$H$93=Carriere!$B$86,C85,IF(Fiche!$H$93=Carriere!$B$87,C86,""))))))))</f>
      </c>
      <c r="P80">
        <f>IF(Fiche!$H$93=Carriere!$B$80,D79,IF(Fiche!$H$93=Carriere!$B$81,D80,IF(Fiche!$H$93=Carriere!$B$82,D81,IF(Fiche!$H$93=Carriere!$B$83,D82,IF(Fiche!$H$93=Carriere!$B$84,D83,IF(Fiche!$H$93=Carriere!$B$85,D84,IF(Fiche!$H$93=Carriere!$B$86,D85,IF(Fiche!$H$93=Carriere!$B$87,D86,""))))))))</f>
      </c>
      <c r="Q80">
        <f>IF(Fiche!$H$93=Carriere!$B$80,E79,IF(Fiche!$H$93=Carriere!$B$81,E80,IF(Fiche!$H$93=Carriere!$B$82,E81,IF(Fiche!$H$93=Carriere!$B$83,E82,IF(Fiche!$H$93=Carriere!$B$84,E83,IF(Fiche!$H$93=Carriere!$B$85,E84,IF(Fiche!$H$93=Carriere!$B$86,E85,IF(Fiche!$H$93=Carriere!$B$87,E86,""))))))))</f>
      </c>
      <c r="R80">
        <f>IF(Fiche!$H$93=Carriere!$B$80,F79,IF(Fiche!$H$93=Carriere!$B$81,F80,IF(Fiche!$H$93=Carriere!$B$82,F81,IF(Fiche!$H$93=Carriere!$B$83,F82,IF(Fiche!$H$93=Carriere!$B$84,F83,IF(Fiche!$H$93=Carriere!$B$85,F84,IF(Fiche!$H$93=Carriere!$B$86,F85,IF(Fiche!$H$93=Carriere!$B$87,F86,""))))))))</f>
      </c>
      <c r="S80">
        <f>IF(Fiche!$H$93=Carriere!$B$80,G79,IF(Fiche!$H$93=Carriere!$B$81,G80,IF(Fiche!$H$93=Carriere!$B$82,G81,IF(Fiche!$H$93=Carriere!$B$83,G82,IF(Fiche!$H$93=Carriere!$B$84,G83,IF(Fiche!$H$93=Carriere!$B$85,G84,IF(Fiche!$H$93=Carriere!$B$86,G85,IF(Fiche!$H$93=Carriere!$B$87,G86,""))))))))</f>
      </c>
      <c r="T80">
        <f>IF(Fiche!$H$93=Carriere!$B$80,H79,IF(Fiche!$H$93=Carriere!$B$81,H80,IF(Fiche!$H$93=Carriere!$B$82,H81,IF(Fiche!$H$93=Carriere!$B$83,H82,IF(Fiche!$H$93=Carriere!$B$84,H83,IF(Fiche!$H$93=Carriere!$B$85,H84,IF(Fiche!$H$93=Carriere!$B$86,H85,IF(Fiche!$H$93=Carriere!$B$87,H86,""))))))))</f>
      </c>
      <c r="U80">
        <f>IF(Fiche!$H$93=Carriere!$B$80,I79,IF(Fiche!$H$93=Carriere!$B$81,I80,IF(Fiche!$H$93=Carriere!$B$82,I81,IF(Fiche!$H$93=Carriere!$B$83,I82,IF(Fiche!$H$93=Carriere!$B$84,I83,IF(Fiche!$H$93=Carriere!$B$85,I84,IF(Fiche!$H$93=Carriere!$B$86,I85,IF(Fiche!$H$93=Carriere!$B$87,I86,""))))))))</f>
      </c>
      <c r="V80">
        <f>IF(Fiche!$H$93=Carriere!$B$80,J79,IF(Fiche!$H$93=Carriere!$B$81,J80,IF(Fiche!$H$93=Carriere!$B$82,J81,IF(Fiche!$H$93=Carriere!$B$83,J82,IF(Fiche!$H$93=Carriere!$B$84,J83,IF(Fiche!$H$93=Carriere!$B$85,J84,IF(Fiche!$H$93=Carriere!$B$86,J85,IF(Fiche!$H$93=Carriere!$B$87,J86,""))))))))</f>
      </c>
      <c r="W80">
        <f>IF(Fiche!$H$93=Carriere!$B$80,K79,IF(Fiche!$H$93=Carriere!$B$81,K80,IF(Fiche!$H$93=Carriere!$B$82,K81,IF(Fiche!$H$93=Carriere!$B$83,K82,IF(Fiche!$H$93=Carriere!$B$84,K83,IF(Fiche!$H$93=Carriere!$B$85,K84,IF(Fiche!$H$93=Carriere!$B$86,K85,IF(Fiche!$H$93=Carriere!$B$87,K86,""))))))))</f>
      </c>
      <c r="X80">
        <f>IF(Fiche!$H$93=Carriere!$B$80,L79,IF(Fiche!$H$93=Carriere!$B$81,L80,IF(Fiche!$H$93=Carriere!$B$82,L81,IF(Fiche!$H$93=Carriere!$B$83,L82,IF(Fiche!$H$93=Carriere!$B$84,L83,IF(Fiche!$H$93=Carriere!$B$85,L84,IF(Fiche!$H$93=Carriere!$B$86,L85,IF(Fiche!$H$93=Carriere!$B$87,L86,""))))))))</f>
      </c>
      <c r="Y80">
        <f>IF(Fiche!$H$93=Carriere!$B$80,M79,IF(Fiche!$H$93=Carriere!$B$81,M80,IF(Fiche!$H$93=Carriere!$B$82,M81,IF(Fiche!$H$93=Carriere!$B$83,M82,IF(Fiche!$H$93=Carriere!$B$84,M83,IF(Fiche!$H$93=Carriere!$B$85,M84,IF(Fiche!$H$93=Carriere!$B$86,M85,IF(Fiche!$H$93=Carriere!$B$87,M86,""))))))))</f>
      </c>
      <c r="Z80">
        <f>IF(Fiche!$H$93=Carriere!$B$80,N79,IF(Fiche!$H$93=Carriere!$B$81,N80,IF(Fiche!$H$93=Carriere!$B$82,N81,IF(Fiche!$H$93=Carriere!$B$83,N82,IF(Fiche!$H$93=Carriere!$B$84,N83,IF(Fiche!$H$93=Carriere!$B$85,N84,IF(Fiche!$H$93=Carriere!$B$86,N85,IF(Fiche!$H$93=Carriere!$B$87,N86,""))))))))</f>
      </c>
    </row>
    <row r="81" spans="1:26" ht="12.75">
      <c r="A81" s="32"/>
      <c r="B81" s="28" t="s">
        <v>50</v>
      </c>
      <c r="E81">
        <v>5</v>
      </c>
      <c r="F81">
        <v>5</v>
      </c>
      <c r="G81">
        <v>10</v>
      </c>
      <c r="H81">
        <v>5</v>
      </c>
      <c r="I81">
        <v>10</v>
      </c>
      <c r="L81">
        <v>2</v>
      </c>
      <c r="O81">
        <f>IF(Fiche!$H$93=Carriere!$B$88,C87,IF(Fiche!$H$93=Carriere!$B$89,C88,IF(Fiche!$H$93=Carriere!$B$90,C89,IF(Fiche!$H$93=Carriere!$B$91,C90,IF(Fiche!$H$93=Carriere!$B$92,C91,IF(Fiche!$H$93=Carriere!$B$93,C92,IF(Fiche!$H$93=Carriere!$B$94,C93,IF(Fiche!$H$93=Carriere!$B$95,C94,""))))))))</f>
      </c>
      <c r="P81">
        <f>IF(Fiche!$H$93=Carriere!$B$88,D87,IF(Fiche!$H$93=Carriere!$B$89,D88,IF(Fiche!$H$93=Carriere!$B$90,D89,IF(Fiche!$H$93=Carriere!$B$91,D90,IF(Fiche!$H$93=Carriere!$B$92,D91,IF(Fiche!$H$93=Carriere!$B$93,D92,IF(Fiche!$H$93=Carriere!$B$94,D93,IF(Fiche!$H$93=Carriere!$B$95,D94,""))))))))</f>
      </c>
      <c r="Q81">
        <f>IF(Fiche!$H$93=Carriere!$B$88,E87,IF(Fiche!$H$93=Carriere!$B$89,E88,IF(Fiche!$H$93=Carriere!$B$90,E89,IF(Fiche!$H$93=Carriere!$B$91,E90,IF(Fiche!$H$93=Carriere!$B$92,E91,IF(Fiche!$H$93=Carriere!$B$93,E92,IF(Fiche!$H$93=Carriere!$B$94,E93,IF(Fiche!$H$93=Carriere!$B$95,E94,""))))))))</f>
      </c>
      <c r="R81">
        <f>IF(Fiche!$H$93=Carriere!$B$88,F87,IF(Fiche!$H$93=Carriere!$B$89,F88,IF(Fiche!$H$93=Carriere!$B$90,F89,IF(Fiche!$H$93=Carriere!$B$91,F90,IF(Fiche!$H$93=Carriere!$B$92,F91,IF(Fiche!$H$93=Carriere!$B$93,F92,IF(Fiche!$H$93=Carriere!$B$94,F93,IF(Fiche!$H$93=Carriere!$B$95,F94,""))))))))</f>
      </c>
      <c r="S81">
        <f>IF(Fiche!$H$93=Carriere!$B$88,G87,IF(Fiche!$H$93=Carriere!$B$89,G88,IF(Fiche!$H$93=Carriere!$B$90,G89,IF(Fiche!$H$93=Carriere!$B$91,G90,IF(Fiche!$H$93=Carriere!$B$92,G91,IF(Fiche!$H$93=Carriere!$B$93,G92,IF(Fiche!$H$93=Carriere!$B$94,G93,IF(Fiche!$H$93=Carriere!$B$95,G94,""))))))))</f>
      </c>
      <c r="T81">
        <f>IF(Fiche!$H$93=Carriere!$B$88,H87,IF(Fiche!$H$93=Carriere!$B$89,H88,IF(Fiche!$H$93=Carriere!$B$90,H89,IF(Fiche!$H$93=Carriere!$B$91,H90,IF(Fiche!$H$93=Carriere!$B$92,H91,IF(Fiche!$H$93=Carriere!$B$93,H92,IF(Fiche!$H$93=Carriere!$B$94,H93,IF(Fiche!$H$93=Carriere!$B$95,H94,""))))))))</f>
      </c>
      <c r="U81">
        <f>IF(Fiche!$H$93=Carriere!$B$88,I87,IF(Fiche!$H$93=Carriere!$B$89,I88,IF(Fiche!$H$93=Carriere!$B$90,I89,IF(Fiche!$H$93=Carriere!$B$91,I90,IF(Fiche!$H$93=Carriere!$B$92,I91,IF(Fiche!$H$93=Carriere!$B$93,I92,IF(Fiche!$H$93=Carriere!$B$94,I93,IF(Fiche!$H$93=Carriere!$B$95,I94,""))))))))</f>
      </c>
      <c r="V81">
        <f>IF(Fiche!$H$93=Carriere!$B$88,J87,IF(Fiche!$H$93=Carriere!$B$89,J88,IF(Fiche!$H$93=Carriere!$B$90,J89,IF(Fiche!$H$93=Carriere!$B$91,J90,IF(Fiche!$H$93=Carriere!$B$92,J91,IF(Fiche!$H$93=Carriere!$B$93,J92,IF(Fiche!$H$93=Carriere!$B$94,J93,IF(Fiche!$H$93=Carriere!$B$95,J94,""))))))))</f>
      </c>
      <c r="W81">
        <f>IF(Fiche!$H$93=Carriere!$B$88,K87,IF(Fiche!$H$93=Carriere!$B$89,K88,IF(Fiche!$H$93=Carriere!$B$90,K89,IF(Fiche!$H$93=Carriere!$B$91,K90,IF(Fiche!$H$93=Carriere!$B$92,K91,IF(Fiche!$H$93=Carriere!$B$93,K92,IF(Fiche!$H$93=Carriere!$B$94,K93,IF(Fiche!$H$93=Carriere!$B$95,K94,""))))))))</f>
      </c>
      <c r="X81">
        <f>IF(Fiche!$H$93=Carriere!$B$88,L87,IF(Fiche!$H$93=Carriere!$B$89,L88,IF(Fiche!$H$93=Carriere!$B$90,L89,IF(Fiche!$H$93=Carriere!$B$91,L90,IF(Fiche!$H$93=Carriere!$B$92,L91,IF(Fiche!$H$93=Carriere!$B$93,L92,IF(Fiche!$H$93=Carriere!$B$94,L93,IF(Fiche!$H$93=Carriere!$B$95,L94,""))))))))</f>
      </c>
      <c r="Y81">
        <f>IF(Fiche!$H$93=Carriere!$B$88,M87,IF(Fiche!$H$93=Carriere!$B$89,M88,IF(Fiche!$H$93=Carriere!$B$90,M89,IF(Fiche!$H$93=Carriere!$B$91,M90,IF(Fiche!$H$93=Carriere!$B$92,M91,IF(Fiche!$H$93=Carriere!$B$93,M92,IF(Fiche!$H$93=Carriere!$B$94,M93,IF(Fiche!$H$93=Carriere!$B$95,M94,""))))))))</f>
      </c>
      <c r="Z81">
        <f>IF(Fiche!$H$93=Carriere!$B$88,N87,IF(Fiche!$H$93=Carriere!$B$89,N88,IF(Fiche!$H$93=Carriere!$B$90,N89,IF(Fiche!$H$93=Carriere!$B$91,N90,IF(Fiche!$H$93=Carriere!$B$92,N91,IF(Fiche!$H$93=Carriere!$B$93,N92,IF(Fiche!$H$93=Carriere!$B$94,N93,IF(Fiche!$H$93=Carriere!$B$95,N94,""))))))))</f>
      </c>
    </row>
    <row r="82" spans="1:25" ht="12.75">
      <c r="A82" s="28" t="s">
        <v>49</v>
      </c>
      <c r="B82" s="28" t="s">
        <v>51</v>
      </c>
      <c r="C82">
        <v>5</v>
      </c>
      <c r="D82">
        <v>10</v>
      </c>
      <c r="G82">
        <v>10</v>
      </c>
      <c r="L82">
        <v>2</v>
      </c>
      <c r="O82">
        <f>IF(Fiche!$H$93=Carriere!$B$96,C95,IF(Fiche!$H$93=Carriere!$B$97,C96,IF(Fiche!$H$93=Carriere!$B$98,C97,IF(Fiche!$H$93=Carriere!$B$99,C98,IF(Fiche!$H$93=Carriere!$B$100,C99,IF(Fiche!$H$93=Carriere!$B$101,C100,IF(Fiche!$H$93=Carriere!$B$102,C101,"")))))))</f>
      </c>
      <c r="P82">
        <f>IF(Fiche!$H$93=Carriere!$B$96,D95,IF(Fiche!$H$93=Carriere!$B$97,D96,IF(Fiche!$H$93=Carriere!$B$98,D97,IF(Fiche!$H$93=Carriere!$B$99,D98,IF(Fiche!$H$93=Carriere!$B$100,D99,IF(Fiche!$H$93=Carriere!$B$101,D100,IF(Fiche!$H$93=Carriere!$B$102,D101,"")))))))</f>
      </c>
      <c r="Q82">
        <f>IF(Fiche!$H$93=Carriere!$B$96,E95,IF(Fiche!$H$93=Carriere!$B$97,E96,IF(Fiche!$H$93=Carriere!$B$98,E97,IF(Fiche!$H$93=Carriere!$B$99,E98,IF(Fiche!$H$93=Carriere!$B$100,E99,IF(Fiche!$H$93=Carriere!$B$101,E100,IF(Fiche!$H$93=Carriere!$B$102,E101,"")))))))</f>
      </c>
      <c r="R82">
        <f>IF(Fiche!$H$93=Carriere!$B$96,F95,IF(Fiche!$H$93=Carriere!$B$97,F96,IF(Fiche!$H$93=Carriere!$B$98,F97,IF(Fiche!$H$93=Carriere!$B$99,F98,IF(Fiche!$H$93=Carriere!$B$100,F99,IF(Fiche!$H$93=Carriere!$B$101,F100,IF(Fiche!$H$93=Carriere!$B$102,F101,"")))))))</f>
      </c>
      <c r="S82">
        <f>IF(Fiche!$H$93=Carriere!$B$96,G95,IF(Fiche!$H$93=Carriere!$B$97,G96,IF(Fiche!$H$93=Carriere!$B$98,G97,IF(Fiche!$H$93=Carriere!$B$99,G98,IF(Fiche!$H$93=Carriere!$B$100,G99,IF(Fiche!$H$93=Carriere!$B$101,G100,IF(Fiche!$H$93=Carriere!$B$102,G101,"")))))))</f>
      </c>
      <c r="T82">
        <f>IF(Fiche!$H$93=Carriere!$B$96,H95,IF(Fiche!$H$93=Carriere!$B$97,H96,IF(Fiche!$H$93=Carriere!$B$98,H97,IF(Fiche!$H$93=Carriere!$B$99,H98,IF(Fiche!$H$93=Carriere!$B$100,H99,IF(Fiche!$H$93=Carriere!$B$101,H100,IF(Fiche!$H$93=Carriere!$B$102,H101,"")))))))</f>
      </c>
      <c r="U82">
        <f>IF(Fiche!$H$93=Carriere!$B$96,I95,IF(Fiche!$H$93=Carriere!$B$97,I96,IF(Fiche!$H$93=Carriere!$B$98,I97,IF(Fiche!$H$93=Carriere!$B$99,I98,IF(Fiche!$H$93=Carriere!$B$100,I99,IF(Fiche!$H$93=Carriere!$B$101,I100,IF(Fiche!$H$93=Carriere!$B$102,I101,"")))))))</f>
      </c>
      <c r="V82">
        <f>IF(Fiche!$H$93=Carriere!$B$96,J95,IF(Fiche!$H$93=Carriere!$B$97,J96,IF(Fiche!$H$93=Carriere!$B$98,J97,IF(Fiche!$H$93=Carriere!$B$99,J98,IF(Fiche!$H$93=Carriere!$B$100,J99,IF(Fiche!$H$93=Carriere!$B$101,J100,IF(Fiche!$H$93=Carriere!$B$102,J101,"")))))))</f>
      </c>
      <c r="W82">
        <f>IF(Fiche!$H$93=Carriere!$B$96,K95,IF(Fiche!$H$93=Carriere!$B$97,K96,IF(Fiche!$H$93=Carriere!$B$98,K97,IF(Fiche!$H$93=Carriere!$B$99,K98,IF(Fiche!$H$93=Carriere!$B$100,K99,IF(Fiche!$H$93=Carriere!$B$101,K100,IF(Fiche!$H$93=Carriere!$B$102,K101,"")))))))</f>
      </c>
      <c r="X82">
        <f>IF(Fiche!$H$93=Carriere!$B$96,L95,IF(Fiche!$H$93=Carriere!$B$97,L96,IF(Fiche!$H$93=Carriere!$B$98,L97,IF(Fiche!$H$93=Carriere!$B$99,L98,IF(Fiche!$H$93=Carriere!$B$100,L99,IF(Fiche!$H$93=Carriere!$B$101,L100,IF(Fiche!$H$93=Carriere!$B$102,L101,"")))))))</f>
      </c>
      <c r="Y82">
        <f>IF(Fiche!$H$93=Carriere!$B$96,M95,IF(Fiche!$H$93=Carriere!$B$97,M96,IF(Fiche!$H$93=Carriere!$B$98,M97,IF(Fiche!$H$93=Carriere!$B$99,M98,IF(Fiche!$H$93=Carriere!$B$100,M99,IF(Fiche!$H$93=Carriere!$B$101,M100,IF(Fiche!$H$93=Carriere!$B$102,M101,"")))))))</f>
      </c>
    </row>
    <row r="83" spans="1:25" ht="12.75">
      <c r="A83" s="28" t="s">
        <v>50</v>
      </c>
      <c r="B83" s="29" t="s">
        <v>52</v>
      </c>
      <c r="C83">
        <v>10</v>
      </c>
      <c r="D83">
        <v>5</v>
      </c>
      <c r="E83">
        <v>5</v>
      </c>
      <c r="F83">
        <v>10</v>
      </c>
      <c r="G83">
        <v>5</v>
      </c>
      <c r="L83">
        <v>2</v>
      </c>
      <c r="O83">
        <f>IF(Fiche!$H$93=Carriere!$B$103,C102,IF(Fiche!$H$93=Carriere!$B$104,C103,IF(Fiche!$H$93=Carriere!$B$105,C104,IF(Fiche!$H$93=Carriere!$B$106,C105,IF(Fiche!$H$93=Carriere!$B$107,C106,IF(Fiche!$H$93=Carriere!$B$108,C107,IF(Fiche!$H$93=Carriere!$B$109,C108,IF(Fiche!$H$93=Carriere!$B$110,C109,""))))))))</f>
      </c>
      <c r="P83">
        <f>IF(Fiche!$H$93=Carriere!$B$103,D102,IF(Fiche!$H$93=Carriere!$B$104,D103,IF(Fiche!$H$93=Carriere!$B$105,D104,IF(Fiche!$H$93=Carriere!$B$106,D105,IF(Fiche!$H$93=Carriere!$B$107,D106,IF(Fiche!$H$93=Carriere!$B$108,D107,IF(Fiche!$H$93=Carriere!$B$109,D108,IF(Fiche!$H$93=Carriere!$B$110,D109,""))))))))</f>
      </c>
      <c r="Q83">
        <f>IF(Fiche!$H$93=Carriere!$B$103,E102,IF(Fiche!$H$93=Carriere!$B$104,E103,IF(Fiche!$H$93=Carriere!$B$105,E104,IF(Fiche!$H$93=Carriere!$B$106,E105,IF(Fiche!$H$93=Carriere!$B$107,E106,IF(Fiche!$H$93=Carriere!$B$108,E107,IF(Fiche!$H$93=Carriere!$B$109,E108,IF(Fiche!$H$93=Carriere!$B$110,E109,""))))))))</f>
      </c>
      <c r="R83">
        <f>IF(Fiche!$H$93=Carriere!$B$103,F102,IF(Fiche!$H$93=Carriere!$B$104,F103,IF(Fiche!$H$93=Carriere!$B$105,F104,IF(Fiche!$H$93=Carriere!$B$106,F105,IF(Fiche!$H$93=Carriere!$B$107,F106,IF(Fiche!$H$93=Carriere!$B$108,F107,IF(Fiche!$H$93=Carriere!$B$109,F108,IF(Fiche!$H$93=Carriere!$B$110,F109,""))))))))</f>
      </c>
      <c r="S83">
        <f>IF(Fiche!$H$93=Carriere!$B$103,G102,IF(Fiche!$H$93=Carriere!$B$104,G103,IF(Fiche!$H$93=Carriere!$B$105,G104,IF(Fiche!$H$93=Carriere!$B$106,G105,IF(Fiche!$H$93=Carriere!$B$107,G106,IF(Fiche!$H$93=Carriere!$B$108,G107,IF(Fiche!$H$93=Carriere!$B$109,G108,IF(Fiche!$H$93=Carriere!$B$110,G109,""))))))))</f>
      </c>
      <c r="T83">
        <f>IF(Fiche!$H$93=Carriere!$B$103,H102,IF(Fiche!$H$93=Carriere!$B$104,H103,IF(Fiche!$H$93=Carriere!$B$105,H104,IF(Fiche!$H$93=Carriere!$B$106,H105,IF(Fiche!$H$93=Carriere!$B$107,H106,IF(Fiche!$H$93=Carriere!$B$108,H107,IF(Fiche!$H$93=Carriere!$B$109,H108,IF(Fiche!$H$93=Carriere!$B$110,H109,""))))))))</f>
      </c>
      <c r="U83">
        <f>IF(Fiche!$H$93=Carriere!$B$103,I102,IF(Fiche!$H$93=Carriere!$B$104,I103,IF(Fiche!$H$93=Carriere!$B$105,I104,IF(Fiche!$H$93=Carriere!$B$106,I105,IF(Fiche!$H$93=Carriere!$B$107,I106,IF(Fiche!$H$93=Carriere!$B$108,I107,IF(Fiche!$H$93=Carriere!$B$109,I108,IF(Fiche!$H$93=Carriere!$B$110,I109,""))))))))</f>
      </c>
      <c r="V83">
        <f>IF(Fiche!$H$93=Carriere!$B$103,J102,IF(Fiche!$H$93=Carriere!$B$104,J103,IF(Fiche!$H$93=Carriere!$B$105,J104,IF(Fiche!$H$93=Carriere!$B$106,J105,IF(Fiche!$H$93=Carriere!$B$107,J106,IF(Fiche!$H$93=Carriere!$B$108,J107,IF(Fiche!$H$93=Carriere!$B$109,J108,IF(Fiche!$H$93=Carriere!$B$110,J109,""))))))))</f>
      </c>
      <c r="W83">
        <f>IF(Fiche!$H$93=Carriere!$B$103,K102,IF(Fiche!$H$93=Carriere!$B$104,K103,IF(Fiche!$H$93=Carriere!$B$105,K104,IF(Fiche!$H$93=Carriere!$B$106,K105,IF(Fiche!$H$93=Carriere!$B$107,K106,IF(Fiche!$H$93=Carriere!$B$108,K107,IF(Fiche!$H$93=Carriere!$B$109,K108,IF(Fiche!$H$93=Carriere!$B$110,K109,""))))))))</f>
      </c>
      <c r="X83">
        <f>IF(Fiche!$H$93=Carriere!$B$103,L102,IF(Fiche!$H$93=Carriere!$B$104,L103,IF(Fiche!$H$93=Carriere!$B$105,L104,IF(Fiche!$H$93=Carriere!$B$106,L105,IF(Fiche!$H$93=Carriere!$B$107,L106,IF(Fiche!$H$93=Carriere!$B$108,L107,IF(Fiche!$H$93=Carriere!$B$109,L108,IF(Fiche!$H$93=Carriere!$B$110,L109,""))))))))</f>
      </c>
      <c r="Y83">
        <f>IF(Fiche!$H$93=Carriere!$B$103,M102,IF(Fiche!$H$93=Carriere!$B$104,M103,IF(Fiche!$H$93=Carriere!$B$105,M104,IF(Fiche!$H$93=Carriere!$B$106,M105,IF(Fiche!$H$93=Carriere!$B$107,M106,IF(Fiche!$H$93=Carriere!$B$108,M107,IF(Fiche!$H$93=Carriere!$B$109,M108,IF(Fiche!$H$93=Carriere!$B$110,M109,""))))))))</f>
      </c>
    </row>
    <row r="84" spans="1:26" ht="12.75">
      <c r="A84" s="28" t="s">
        <v>51</v>
      </c>
      <c r="B84" s="30" t="s">
        <v>115</v>
      </c>
      <c r="C84">
        <v>15</v>
      </c>
      <c r="E84">
        <v>10</v>
      </c>
      <c r="F84">
        <v>10</v>
      </c>
      <c r="I84">
        <v>10</v>
      </c>
      <c r="L84">
        <v>2</v>
      </c>
      <c r="O84">
        <f>IF(Fiche!$H$93=Carriere!$B$111,C110,IF(Fiche!$H$93=Carriere!$B$112,C111,IF(Fiche!$H$93=Carriere!$B$113,C112,IF(Fiche!$H$93=Carriere!$B$114,C113,IF(Fiche!$H$93=Carriere!$B$114,C113,IF(Fiche!$H$93=Carriere!$B$115,C114,IF(Fiche!$H$93=Carriere!$B$116,C115,IF(Fiche!$H$93=Carriere!$B$117,C116,""))))))))</f>
      </c>
      <c r="P84">
        <f>IF(Fiche!$H$93=Carriere!$B$111,D110,IF(Fiche!$H$93=Carriere!$B$112,D111,IF(Fiche!$H$93=Carriere!$B$113,D112,IF(Fiche!$H$93=Carriere!$B$114,D113,IF(Fiche!$H$93=Carriere!$B$114,D113,IF(Fiche!$H$93=Carriere!$B$115,D114,IF(Fiche!$H$93=Carriere!$B$116,D115,IF(Fiche!$H$93=Carriere!$B$117,D116,""))))))))</f>
      </c>
      <c r="Q84">
        <f>IF(Fiche!$H$93=Carriere!$B$111,E110,IF(Fiche!$H$93=Carriere!$B$112,E111,IF(Fiche!$H$93=Carriere!$B$113,E112,IF(Fiche!$H$93=Carriere!$B$114,E113,IF(Fiche!$H$93=Carriere!$B$114,E113,IF(Fiche!$H$93=Carriere!$B$115,E114,IF(Fiche!$H$93=Carriere!$B$116,E115,IF(Fiche!$H$93=Carriere!$B$117,E116,""))))))))</f>
      </c>
      <c r="R84">
        <f>IF(Fiche!$H$93=Carriere!$B$111,F110,IF(Fiche!$H$93=Carriere!$B$112,F111,IF(Fiche!$H$93=Carriere!$B$113,F112,IF(Fiche!$H$93=Carriere!$B$114,F113,IF(Fiche!$H$93=Carriere!$B$114,F113,IF(Fiche!$H$93=Carriere!$B$115,F114,IF(Fiche!$H$93=Carriere!$B$116,F115,IF(Fiche!$H$93=Carriere!$B$117,F116,""))))))))</f>
      </c>
      <c r="S84">
        <f>IF(Fiche!$H$93=Carriere!$B$111,G110,IF(Fiche!$H$93=Carriere!$B$112,G111,IF(Fiche!$H$93=Carriere!$B$113,G112,IF(Fiche!$H$93=Carriere!$B$114,G113,IF(Fiche!$H$93=Carriere!$B$114,G113,IF(Fiche!$H$93=Carriere!$B$115,G114,IF(Fiche!$H$93=Carriere!$B$116,G115,IF(Fiche!$H$93=Carriere!$B$117,G116,""))))))))</f>
      </c>
      <c r="T84">
        <f>IF(Fiche!$H$93=Carriere!$B$111,H110,IF(Fiche!$H$93=Carriere!$B$112,H111,IF(Fiche!$H$93=Carriere!$B$113,H112,IF(Fiche!$H$93=Carriere!$B$114,H113,IF(Fiche!$H$93=Carriere!$B$114,H113,IF(Fiche!$H$93=Carriere!$B$115,H114,IF(Fiche!$H$93=Carriere!$B$116,H115,IF(Fiche!$H$93=Carriere!$B$117,H116,""))))))))</f>
      </c>
      <c r="U84">
        <f>IF(Fiche!$H$93=Carriere!$B$111,I110,IF(Fiche!$H$93=Carriere!$B$112,I111,IF(Fiche!$H$93=Carriere!$B$113,I112,IF(Fiche!$H$93=Carriere!$B$114,I113,IF(Fiche!$H$93=Carriere!$B$114,I113,IF(Fiche!$H$93=Carriere!$B$115,I114,IF(Fiche!$H$93=Carriere!$B$116,I115,IF(Fiche!$H$93=Carriere!$B$117,I116,""))))))))</f>
      </c>
      <c r="V84">
        <f>IF(Fiche!$H$93=Carriere!$B$111,J110,IF(Fiche!$H$93=Carriere!$B$112,J111,IF(Fiche!$H$93=Carriere!$B$113,J112,IF(Fiche!$H$93=Carriere!$B$114,J113,IF(Fiche!$H$93=Carriere!$B$114,J113,IF(Fiche!$H$93=Carriere!$B$115,J114,IF(Fiche!$H$93=Carriere!$B$116,J115,IF(Fiche!$H$93=Carriere!$B$117,J116,""))))))))</f>
      </c>
      <c r="W84">
        <f>IF(Fiche!$H$93=Carriere!$B$111,K110,IF(Fiche!$H$93=Carriere!$B$112,K111,IF(Fiche!$H$93=Carriere!$B$113,K112,IF(Fiche!$H$93=Carriere!$B$114,K113,IF(Fiche!$H$93=Carriere!$B$114,K113,IF(Fiche!$H$93=Carriere!$B$115,K114,IF(Fiche!$H$93=Carriere!$B$116,K115,IF(Fiche!$H$93=Carriere!$B$117,K116,""))))))))</f>
      </c>
      <c r="X84">
        <f>IF(Fiche!$H$93=Carriere!$B$111,L110,IF(Fiche!$H$93=Carriere!$B$112,L111,IF(Fiche!$H$93=Carriere!$B$113,L112,IF(Fiche!$H$93=Carriere!$B$114,L113,IF(Fiche!$H$93=Carriere!$B$114,L113,IF(Fiche!$H$93=Carriere!$B$115,L114,IF(Fiche!$H$93=Carriere!$B$116,L115,IF(Fiche!$H$93=Carriere!$B$117,L116,""))))))))</f>
      </c>
      <c r="Y84">
        <f>IF(Fiche!$H$93=Carriere!$B$111,M110,IF(Fiche!$H$93=Carriere!$B$112,M111,IF(Fiche!$H$93=Carriere!$B$113,M112,IF(Fiche!$H$93=Carriere!$B$114,M113,IF(Fiche!$H$93=Carriere!$B$114,M113,IF(Fiche!$H$93=Carriere!$B$115,M114,IF(Fiche!$H$93=Carriere!$B$116,M115,IF(Fiche!$H$93=Carriere!$B$117,M116,""))))))))</f>
      </c>
      <c r="Z84">
        <f>IF(Fiche!$H$93=Carriere!$B$111,N110,IF(Fiche!$H$93=Carriere!$B$112,N111,IF(Fiche!$H$93=Carriere!$B$113,N112,IF(Fiche!$H$93=Carriere!$B$114,N113,IF(Fiche!$H$93=Carriere!$B$114,N113,IF(Fiche!$H$93=Carriere!$B$115,N114,IF(Fiche!$H$93=Carriere!$B$116,N115,IF(Fiche!$H$93=Carriere!$B$117,N116,""))))))))</f>
      </c>
    </row>
    <row r="85" spans="1:26" ht="12.75">
      <c r="A85" s="29" t="s">
        <v>52</v>
      </c>
      <c r="B85" s="31" t="s">
        <v>54</v>
      </c>
      <c r="C85">
        <v>5</v>
      </c>
      <c r="G85">
        <v>5</v>
      </c>
      <c r="H85">
        <v>10</v>
      </c>
      <c r="I85">
        <v>5</v>
      </c>
      <c r="J85">
        <v>5</v>
      </c>
      <c r="L85">
        <v>2</v>
      </c>
      <c r="O85">
        <f>IF(Fiche!$H$93=Carriere!$B$118,C117,IF(Fiche!$H$93=Carriere!$B$119,C118,IF(Fiche!$H$93=Carriere!$B$120,C119,IF(Fiche!$H$93=Carriere!$B$121,C120,IF(Fiche!$H$93=Carriere!$B$122,C121,IF(Fiche!$H$93=Carriere!$B$123,C122,IF(Fiche!$H$93=Carriere!$B$124,C123,IF(Fiche!$H$93=Carriere!$B$125,C124,""))))))))</f>
        <v>10</v>
      </c>
      <c r="P85">
        <f>IF(Fiche!$H$93=Carriere!$B$118,D117,IF(Fiche!$H$93=Carriere!$B$119,D118,IF(Fiche!$H$93=Carriere!$B$120,D119,IF(Fiche!$H$93=Carriere!$B$121,D120,IF(Fiche!$H$93=Carriere!$B$122,D121,IF(Fiche!$H$93=Carriere!$B$123,D122,IF(Fiche!$H$93=Carriere!$B$124,D123,IF(Fiche!$H$93=Carriere!$B$125,D124,""))))))))</f>
        <v>5</v>
      </c>
      <c r="Q85">
        <f>IF(Fiche!$H$93=Carriere!$B$118,E117,IF(Fiche!$H$93=Carriere!$B$119,E118,IF(Fiche!$H$93=Carriere!$B$120,E119,IF(Fiche!$H$93=Carriere!$B$121,E120,IF(Fiche!$H$93=Carriere!$B$122,E121,IF(Fiche!$H$93=Carriere!$B$123,E122,IF(Fiche!$H$93=Carriere!$B$124,E123,IF(Fiche!$H$93=Carriere!$B$125,E124,""))))))))</f>
        <v>5</v>
      </c>
      <c r="R85">
        <f>IF(Fiche!$H$93=Carriere!$B$118,F117,IF(Fiche!$H$93=Carriere!$B$119,F118,IF(Fiche!$H$93=Carriere!$B$120,F119,IF(Fiche!$H$93=Carriere!$B$121,F120,IF(Fiche!$H$93=Carriere!$B$122,F121,IF(Fiche!$H$93=Carriere!$B$123,F122,IF(Fiche!$H$93=Carriere!$B$124,F123,IF(Fiche!$H$93=Carriere!$B$125,F124,""))))))))</f>
        <v>5</v>
      </c>
      <c r="S85">
        <f>IF(Fiche!$H$93=Carriere!$B$118,G117,IF(Fiche!$H$93=Carriere!$B$119,G118,IF(Fiche!$H$93=Carriere!$B$120,G119,IF(Fiche!$H$93=Carriere!$B$121,G120,IF(Fiche!$H$93=Carriere!$B$122,G121,IF(Fiche!$H$93=Carriere!$B$123,G122,IF(Fiche!$H$93=Carriere!$B$124,G123,IF(Fiche!$H$93=Carriere!$B$125,G124,""))))))))</f>
        <v>10</v>
      </c>
      <c r="T85">
        <f>IF(Fiche!$H$93=Carriere!$B$118,H117,IF(Fiche!$H$93=Carriere!$B$119,H118,IF(Fiche!$H$93=Carriere!$B$120,H119,IF(Fiche!$H$93=Carriere!$B$121,H120,IF(Fiche!$H$93=Carriere!$B$122,H121,IF(Fiche!$H$93=Carriere!$B$123,H122,IF(Fiche!$H$93=Carriere!$B$124,H123,IF(Fiche!$H$93=Carriere!$B$125,H124,""))))))))</f>
        <v>0</v>
      </c>
      <c r="U85">
        <f>IF(Fiche!$H$93=Carriere!$B$118,I117,IF(Fiche!$H$93=Carriere!$B$119,I118,IF(Fiche!$H$93=Carriere!$B$120,I119,IF(Fiche!$H$93=Carriere!$B$121,I120,IF(Fiche!$H$93=Carriere!$B$122,I121,IF(Fiche!$H$93=Carriere!$B$123,I122,IF(Fiche!$H$93=Carriere!$B$124,I123,IF(Fiche!$H$93=Carriere!$B$125,I124,""))))))))</f>
        <v>0</v>
      </c>
      <c r="V85">
        <f>IF(Fiche!$H$93=Carriere!$B$118,J117,IF(Fiche!$H$93=Carriere!$B$119,J118,IF(Fiche!$H$93=Carriere!$B$120,J119,IF(Fiche!$H$93=Carriere!$B$121,J120,IF(Fiche!$H$93=Carriere!$B$122,J121,IF(Fiche!$H$93=Carriere!$B$123,J122,IF(Fiche!$H$93=Carriere!$B$124,J123,IF(Fiche!$H$93=Carriere!$B$125,J124,""))))))))</f>
        <v>0</v>
      </c>
      <c r="W85">
        <f>IF(Fiche!$H$93=Carriere!$B$118,K117,IF(Fiche!$H$93=Carriere!$B$119,K118,IF(Fiche!$H$93=Carriere!$B$120,K119,IF(Fiche!$H$93=Carriere!$B$121,K120,IF(Fiche!$H$93=Carriere!$B$122,K121,IF(Fiche!$H$93=Carriere!$B$123,K122,IF(Fiche!$H$93=Carriere!$B$124,K123,IF(Fiche!$H$93=Carriere!$B$125,K124,""))))))))</f>
        <v>0</v>
      </c>
      <c r="X85">
        <f>IF(Fiche!$H$93=Carriere!$B$118,L117,IF(Fiche!$H$93=Carriere!$B$119,L118,IF(Fiche!$H$93=Carriere!$B$120,L119,IF(Fiche!$H$93=Carriere!$B$121,L120,IF(Fiche!$H$93=Carriere!$B$122,L121,IF(Fiche!$H$93=Carriere!$B$123,L122,IF(Fiche!$H$93=Carriere!$B$124,L123,IF(Fiche!$H$93=Carriere!$B$125,L124,""))))))))</f>
        <v>2</v>
      </c>
      <c r="Y85">
        <f>IF(Fiche!$H$93=Carriere!$B$118,M117,IF(Fiche!$H$93=Carriere!$B$119,M118,IF(Fiche!$H$93=Carriere!$B$120,M119,IF(Fiche!$H$93=Carriere!$B$121,M120,IF(Fiche!$H$93=Carriere!$B$122,M121,IF(Fiche!$H$93=Carriere!$B$123,M122,IF(Fiche!$H$93=Carriere!$B$124,M123,IF(Fiche!$H$93=Carriere!$B$125,M124,""))))))))</f>
        <v>0</v>
      </c>
      <c r="Z85">
        <f>IF(Fiche!$H$93=Carriere!$B$118,N117,IF(Fiche!$H$93=Carriere!$B$119,N118,IF(Fiche!$H$93=Carriere!$B$120,N119,IF(Fiche!$H$93=Carriere!$B$121,N120,IF(Fiche!$H$93=Carriere!$B$122,N121,IF(Fiche!$H$93=Carriere!$B$123,N122,IF(Fiche!$H$93=Carriere!$B$124,N123,IF(Fiche!$H$93=Carriere!$B$125,N124,""))))))))</f>
        <v>0</v>
      </c>
    </row>
    <row r="86" spans="1:26" ht="12.75">
      <c r="A86" s="30" t="s">
        <v>53</v>
      </c>
      <c r="B86" s="32" t="s">
        <v>55</v>
      </c>
      <c r="C86">
        <v>10</v>
      </c>
      <c r="E86">
        <v>10</v>
      </c>
      <c r="G86">
        <v>5</v>
      </c>
      <c r="I86">
        <v>10</v>
      </c>
      <c r="L86">
        <v>3</v>
      </c>
      <c r="O86">
        <f>IF(Fiche!$H$93=Carriere!$B$126,C125,IF(Fiche!$H$93=Carriere!$B$127,C126,IF(Fiche!$H$93=Carriere!$B$128,C127,IF(Fiche!$H$93=Carriere!$B$129,C128,IF(Fiche!$H$93=Carriere!$B$130,C129,IF(Fiche!$H$93=Carriere!$B$131,C130,IF(Fiche!$H$93=Carriere!$B$132,C131,IF(Fiche!$H$93=Carriere!$B$133,C132,""))))))))</f>
      </c>
      <c r="P86">
        <f>IF(Fiche!$H$93=Carriere!$B$126,D125,IF(Fiche!$H$93=Carriere!$B$127,D126,IF(Fiche!$H$93=Carriere!$B$128,D127,IF(Fiche!$H$93=Carriere!$B$129,D128,IF(Fiche!$H$93=Carriere!$B$130,D129,IF(Fiche!$H$93=Carriere!$B$131,D130,IF(Fiche!$H$93=Carriere!$B$132,D131,IF(Fiche!$H$93=Carriere!$B$133,D132,""))))))))</f>
      </c>
      <c r="Q86">
        <f>IF(Fiche!$H$93=Carriere!$B$126,E125,IF(Fiche!$H$93=Carriere!$B$127,E126,IF(Fiche!$H$93=Carriere!$B$128,E127,IF(Fiche!$H$93=Carriere!$B$129,E128,IF(Fiche!$H$93=Carriere!$B$130,E129,IF(Fiche!$H$93=Carriere!$B$131,E130,IF(Fiche!$H$93=Carriere!$B$132,E131,IF(Fiche!$H$93=Carriere!$B$133,E132,""))))))))</f>
      </c>
      <c r="R86">
        <f>IF(Fiche!$H$93=Carriere!$B$126,F125,IF(Fiche!$H$93=Carriere!$B$127,F126,IF(Fiche!$H$93=Carriere!$B$128,F127,IF(Fiche!$H$93=Carriere!$B$129,F128,IF(Fiche!$H$93=Carriere!$B$130,F129,IF(Fiche!$H$93=Carriere!$B$131,F130,IF(Fiche!$H$93=Carriere!$B$132,F131,IF(Fiche!$H$93=Carriere!$B$133,F132,""))))))))</f>
      </c>
      <c r="S86">
        <f>IF(Fiche!$H$93=Carriere!$B$126,G125,IF(Fiche!$H$93=Carriere!$B$127,G126,IF(Fiche!$H$93=Carriere!$B$128,G127,IF(Fiche!$H$93=Carriere!$B$129,G128,IF(Fiche!$H$93=Carriere!$B$130,G129,IF(Fiche!$H$93=Carriere!$B$131,G130,IF(Fiche!$H$93=Carriere!$B$132,G131,IF(Fiche!$H$93=Carriere!$B$133,G132,""))))))))</f>
      </c>
      <c r="T86">
        <f>IF(Fiche!$H$93=Carriere!$B$126,H125,IF(Fiche!$H$93=Carriere!$B$127,H126,IF(Fiche!$H$93=Carriere!$B$128,H127,IF(Fiche!$H$93=Carriere!$B$129,H128,IF(Fiche!$H$93=Carriere!$B$130,H129,IF(Fiche!$H$93=Carriere!$B$131,H130,IF(Fiche!$H$93=Carriere!$B$132,H131,IF(Fiche!$H$93=Carriere!$B$133,H132,""))))))))</f>
      </c>
      <c r="U86">
        <f>IF(Fiche!$H$93=Carriere!$B$126,I125,IF(Fiche!$H$93=Carriere!$B$127,I126,IF(Fiche!$H$93=Carriere!$B$128,I127,IF(Fiche!$H$93=Carriere!$B$129,I128,IF(Fiche!$H$93=Carriere!$B$130,I129,IF(Fiche!$H$93=Carriere!$B$131,I130,IF(Fiche!$H$93=Carriere!$B$132,I131,IF(Fiche!$H$93=Carriere!$B$133,I132,""))))))))</f>
      </c>
      <c r="V86">
        <f>IF(Fiche!$H$93=Carriere!$B$126,J125,IF(Fiche!$H$93=Carriere!$B$127,J126,IF(Fiche!$H$93=Carriere!$B$128,J127,IF(Fiche!$H$93=Carriere!$B$129,J128,IF(Fiche!$H$93=Carriere!$B$130,J129,IF(Fiche!$H$93=Carriere!$B$131,J130,IF(Fiche!$H$93=Carriere!$B$132,J131,IF(Fiche!$H$93=Carriere!$B$133,J132,""))))))))</f>
      </c>
      <c r="W86">
        <f>IF(Fiche!$H$93=Carriere!$B$126,K125,IF(Fiche!$H$93=Carriere!$B$127,K126,IF(Fiche!$H$93=Carriere!$B$128,K127,IF(Fiche!$H$93=Carriere!$B$129,K128,IF(Fiche!$H$93=Carriere!$B$130,K129,IF(Fiche!$H$93=Carriere!$B$131,K130,IF(Fiche!$H$93=Carriere!$B$132,K131,IF(Fiche!$H$93=Carriere!$B$133,K132,""))))))))</f>
      </c>
      <c r="X86">
        <f>IF(Fiche!$H$93=Carriere!$B$126,L125,IF(Fiche!$H$93=Carriere!$B$127,L126,IF(Fiche!$H$93=Carriere!$B$128,L127,IF(Fiche!$H$93=Carriere!$B$129,L128,IF(Fiche!$H$93=Carriere!$B$130,L129,IF(Fiche!$H$93=Carriere!$B$131,L130,IF(Fiche!$H$93=Carriere!$B$132,L131,IF(Fiche!$H$93=Carriere!$B$133,L132,""))))))))</f>
      </c>
      <c r="Y86">
        <f>IF(Fiche!$H$93=Carriere!$B$126,M125,IF(Fiche!$H$93=Carriere!$B$127,M126,IF(Fiche!$H$93=Carriere!$B$128,M127,IF(Fiche!$H$93=Carriere!$B$129,M128,IF(Fiche!$H$93=Carriere!$B$130,M129,IF(Fiche!$H$93=Carriere!$B$131,M130,IF(Fiche!$H$93=Carriere!$B$132,M131,IF(Fiche!$H$93=Carriere!$B$133,M132,""))))))))</f>
      </c>
      <c r="Z86">
        <f>IF(Fiche!$H$93=Carriere!$B$126,N125,IF(Fiche!$H$93=Carriere!$B$127,N126,IF(Fiche!$H$93=Carriere!$B$128,N127,IF(Fiche!$H$93=Carriere!$B$129,N128,IF(Fiche!$H$93=Carriere!$B$130,N129,IF(Fiche!$H$93=Carriere!$B$131,N130,IF(Fiche!$H$93=Carriere!$B$132,N131,IF(Fiche!$H$93=Carriere!$B$133,N132,""))))))))</f>
      </c>
    </row>
    <row r="87" spans="1:26" ht="12.75">
      <c r="A87" s="31" t="s">
        <v>54</v>
      </c>
      <c r="B87" s="32" t="s">
        <v>56</v>
      </c>
      <c r="C87">
        <v>5</v>
      </c>
      <c r="E87">
        <v>5</v>
      </c>
      <c r="F87">
        <v>5</v>
      </c>
      <c r="G87">
        <v>5</v>
      </c>
      <c r="H87">
        <v>5</v>
      </c>
      <c r="I87">
        <v>5</v>
      </c>
      <c r="J87">
        <v>5</v>
      </c>
      <c r="L87">
        <v>2</v>
      </c>
      <c r="O87">
        <f>IF(Fiche!$H$93=Carriere!$B$134,C133,IF(Fiche!$H$93=Carriere!$B$135,C134,IF(Fiche!$H$93=Carriere!$B$136,C135,IF(Fiche!$H$93=Carriere!$B$137,C136,IF(Fiche!$H$93=Carriere!$B$138,C137,IF(Fiche!$H$93=Carriere!$B$139,C138,""))))))</f>
      </c>
      <c r="P87">
        <f>IF(Fiche!$H$93=Carriere!$B$134,D133,IF(Fiche!$H$93=Carriere!$B$135,D134,IF(Fiche!$H$93=Carriere!$B$136,D135,IF(Fiche!$H$93=Carriere!$B$137,D136,IF(Fiche!$H$93=Carriere!$B$138,D137,IF(Fiche!$H$93=Carriere!$B$139,D138,""))))))</f>
      </c>
      <c r="Q87">
        <f>IF(Fiche!$H$93=Carriere!$B$134,E133,IF(Fiche!$H$93=Carriere!$B$135,E134,IF(Fiche!$H$93=Carriere!$B$136,E135,IF(Fiche!$H$93=Carriere!$B$137,E136,IF(Fiche!$H$93=Carriere!$B$138,E137,IF(Fiche!$H$93=Carriere!$B$139,E138,""))))))</f>
      </c>
      <c r="R87">
        <f>IF(Fiche!$H$93=Carriere!$B$134,F133,IF(Fiche!$H$93=Carriere!$B$135,F134,IF(Fiche!$H$93=Carriere!$B$136,F135,IF(Fiche!$H$93=Carriere!$B$137,F136,IF(Fiche!$H$93=Carriere!$B$138,F137,IF(Fiche!$H$93=Carriere!$B$139,F138,""))))))</f>
      </c>
      <c r="S87">
        <f>IF(Fiche!$H$93=Carriere!$B$134,G133,IF(Fiche!$H$93=Carriere!$B$135,G134,IF(Fiche!$H$93=Carriere!$B$136,G135,IF(Fiche!$H$93=Carriere!$B$137,G136,IF(Fiche!$H$93=Carriere!$B$138,G137,IF(Fiche!$H$93=Carriere!$B$139,G138,""))))))</f>
      </c>
      <c r="T87">
        <f>IF(Fiche!$H$93=Carriere!$B$134,H133,IF(Fiche!$H$93=Carriere!$B$135,H134,IF(Fiche!$H$93=Carriere!$B$136,H135,IF(Fiche!$H$93=Carriere!$B$137,H136,IF(Fiche!$H$93=Carriere!$B$138,H137,IF(Fiche!$H$93=Carriere!$B$139,H138,""))))))</f>
      </c>
      <c r="U87">
        <f>IF(Fiche!$H$93=Carriere!$B$134,I133,IF(Fiche!$H$93=Carriere!$B$135,I134,IF(Fiche!$H$93=Carriere!$B$136,I135,IF(Fiche!$H$93=Carriere!$B$137,I136,IF(Fiche!$H$93=Carriere!$B$138,I137,IF(Fiche!$H$93=Carriere!$B$139,I138,""))))))</f>
      </c>
      <c r="V87">
        <f>IF(Fiche!$H$93=Carriere!$B$134,J133,IF(Fiche!$H$93=Carriere!$B$135,J134,IF(Fiche!$H$93=Carriere!$B$136,J135,IF(Fiche!$H$93=Carriere!$B$137,J136,IF(Fiche!$H$93=Carriere!$B$138,J137,IF(Fiche!$H$93=Carriere!$B$139,J138,""))))))</f>
      </c>
      <c r="W87">
        <f>IF(Fiche!$H$93=Carriere!$B$134,K133,IF(Fiche!$H$93=Carriere!$B$135,K134,IF(Fiche!$H$93=Carriere!$B$136,K135,IF(Fiche!$H$93=Carriere!$B$137,K136,IF(Fiche!$H$93=Carriere!$B$138,K137,IF(Fiche!$H$93=Carriere!$B$139,K138,""))))))</f>
      </c>
      <c r="X87">
        <f>IF(Fiche!$H$93=Carriere!$B$134,L133,IF(Fiche!$H$93=Carriere!$B$135,L134,IF(Fiche!$H$93=Carriere!$B$136,L135,IF(Fiche!$H$93=Carriere!$B$137,L136,IF(Fiche!$H$93=Carriere!$B$138,L137,IF(Fiche!$H$93=Carriere!$B$139,L138,""))))))</f>
      </c>
      <c r="Y87">
        <f>IF(Fiche!$H$93=Carriere!$B$134,M133,IF(Fiche!$H$93=Carriere!$B$135,M134,IF(Fiche!$H$93=Carriere!$B$136,M135,IF(Fiche!$H$93=Carriere!$B$137,M136,IF(Fiche!$H$93=Carriere!$B$138,M137,IF(Fiche!$H$93=Carriere!$B$139,M138,""))))))</f>
      </c>
      <c r="Z87">
        <f>IF(Fiche!$H$93=Carriere!$B$134,N133,IF(Fiche!$H$93=Carriere!$B$135,N134,IF(Fiche!$H$93=Carriere!$B$136,N135,IF(Fiche!$H$93=Carriere!$B$137,N136,IF(Fiche!$H$93=Carriere!$B$138,N137,IF(Fiche!$H$93=Carriere!$B$139,N138,""))))))</f>
      </c>
    </row>
    <row r="88" spans="1:12" ht="12.75">
      <c r="A88" s="32" t="s">
        <v>55</v>
      </c>
      <c r="B88" s="32" t="s">
        <v>57</v>
      </c>
      <c r="C88">
        <v>5</v>
      </c>
      <c r="D88">
        <v>10</v>
      </c>
      <c r="G88">
        <v>10</v>
      </c>
      <c r="I88">
        <v>5</v>
      </c>
      <c r="J88">
        <v>5</v>
      </c>
      <c r="L88">
        <v>2</v>
      </c>
    </row>
    <row r="89" spans="1:12" ht="12.75">
      <c r="A89" s="32" t="s">
        <v>56</v>
      </c>
      <c r="B89" s="32" t="s">
        <v>121</v>
      </c>
      <c r="D89">
        <v>15</v>
      </c>
      <c r="F89">
        <v>5</v>
      </c>
      <c r="G89">
        <v>10</v>
      </c>
      <c r="H89">
        <v>5</v>
      </c>
      <c r="L89">
        <v>3</v>
      </c>
    </row>
    <row r="90" spans="1:26" ht="12.75">
      <c r="A90" s="32" t="s">
        <v>57</v>
      </c>
      <c r="B90" s="32" t="s">
        <v>104</v>
      </c>
      <c r="C90">
        <v>5</v>
      </c>
      <c r="E90">
        <v>5</v>
      </c>
      <c r="F90">
        <v>10</v>
      </c>
      <c r="G90">
        <v>5</v>
      </c>
      <c r="I90">
        <v>5</v>
      </c>
      <c r="J90">
        <v>5</v>
      </c>
      <c r="L90">
        <v>2</v>
      </c>
      <c r="O90">
        <f>SUM(O80:O89)</f>
        <v>10</v>
      </c>
      <c r="P90">
        <f aca="true" t="shared" si="6" ref="P90:Z90">SUM(P80:P89)</f>
        <v>5</v>
      </c>
      <c r="Q90">
        <f t="shared" si="6"/>
        <v>5</v>
      </c>
      <c r="R90">
        <f t="shared" si="6"/>
        <v>5</v>
      </c>
      <c r="S90">
        <f t="shared" si="6"/>
        <v>10</v>
      </c>
      <c r="T90">
        <f t="shared" si="6"/>
        <v>0</v>
      </c>
      <c r="U90">
        <f t="shared" si="6"/>
        <v>0</v>
      </c>
      <c r="V90">
        <f t="shared" si="6"/>
        <v>0</v>
      </c>
      <c r="W90">
        <f t="shared" si="6"/>
        <v>0</v>
      </c>
      <c r="X90">
        <f t="shared" si="6"/>
        <v>2</v>
      </c>
      <c r="Y90">
        <f t="shared" si="6"/>
        <v>0</v>
      </c>
      <c r="Z90">
        <f t="shared" si="6"/>
        <v>0</v>
      </c>
    </row>
    <row r="91" spans="1:26" ht="12.75">
      <c r="A91" s="32" t="s">
        <v>106</v>
      </c>
      <c r="B91" s="32" t="s">
        <v>105</v>
      </c>
      <c r="C91">
        <v>5</v>
      </c>
      <c r="G91">
        <v>10</v>
      </c>
      <c r="H91">
        <v>10</v>
      </c>
      <c r="I91">
        <v>10</v>
      </c>
      <c r="J91">
        <v>5</v>
      </c>
      <c r="L91">
        <v>2</v>
      </c>
      <c r="O91" t="s">
        <v>0</v>
      </c>
      <c r="P91" t="s">
        <v>1</v>
      </c>
      <c r="Q91" t="s">
        <v>2</v>
      </c>
      <c r="R91" t="s">
        <v>3</v>
      </c>
      <c r="S91" t="s">
        <v>4</v>
      </c>
      <c r="T91" t="s">
        <v>5</v>
      </c>
      <c r="U91" t="s">
        <v>6</v>
      </c>
      <c r="V91" t="s">
        <v>7</v>
      </c>
      <c r="W91" t="s">
        <v>9</v>
      </c>
      <c r="X91" t="s">
        <v>10</v>
      </c>
      <c r="Y91" t="s">
        <v>13</v>
      </c>
      <c r="Z91" t="s">
        <v>176</v>
      </c>
    </row>
    <row r="92" spans="1:12" ht="12.75">
      <c r="A92" s="32" t="s">
        <v>104</v>
      </c>
      <c r="B92" s="32" t="s">
        <v>107</v>
      </c>
      <c r="C92">
        <v>5</v>
      </c>
      <c r="D92">
        <v>10</v>
      </c>
      <c r="G92">
        <v>10</v>
      </c>
      <c r="H92">
        <v>5</v>
      </c>
      <c r="I92">
        <v>5</v>
      </c>
      <c r="L92">
        <v>2</v>
      </c>
    </row>
    <row r="93" spans="1:12" ht="12.75">
      <c r="A93" s="32" t="s">
        <v>105</v>
      </c>
      <c r="B93" s="32" t="s">
        <v>58</v>
      </c>
      <c r="C93">
        <v>10</v>
      </c>
      <c r="D93">
        <v>5</v>
      </c>
      <c r="E93">
        <v>5</v>
      </c>
      <c r="F93">
        <v>10</v>
      </c>
      <c r="G93">
        <v>5</v>
      </c>
      <c r="I93">
        <v>5</v>
      </c>
      <c r="L93">
        <v>2</v>
      </c>
    </row>
    <row r="94" spans="1:15" ht="12.75">
      <c r="A94" s="32" t="s">
        <v>107</v>
      </c>
      <c r="B94" s="32" t="s">
        <v>59</v>
      </c>
      <c r="C94">
        <v>10</v>
      </c>
      <c r="E94">
        <v>5</v>
      </c>
      <c r="F94">
        <v>5</v>
      </c>
      <c r="G94">
        <v>10</v>
      </c>
      <c r="I94">
        <v>5</v>
      </c>
      <c r="K94">
        <v>1</v>
      </c>
      <c r="L94">
        <v>2</v>
      </c>
      <c r="O94" t="str">
        <f>B2</f>
        <v>mercanti</v>
      </c>
    </row>
    <row r="95" spans="1:12" ht="12.75">
      <c r="A95" s="32" t="s">
        <v>58</v>
      </c>
      <c r="B95" s="32" t="s">
        <v>60</v>
      </c>
      <c r="C95">
        <v>5</v>
      </c>
      <c r="D95">
        <v>5</v>
      </c>
      <c r="G95">
        <v>10</v>
      </c>
      <c r="H95">
        <v>10</v>
      </c>
      <c r="J95">
        <v>10</v>
      </c>
      <c r="L95">
        <v>2</v>
      </c>
    </row>
    <row r="96" spans="1:12" ht="12.75">
      <c r="A96" s="32" t="s">
        <v>59</v>
      </c>
      <c r="B96" s="32" t="s">
        <v>61</v>
      </c>
      <c r="C96">
        <v>10</v>
      </c>
      <c r="E96">
        <v>5</v>
      </c>
      <c r="F96">
        <v>5</v>
      </c>
      <c r="I96">
        <v>5</v>
      </c>
      <c r="J96">
        <v>5</v>
      </c>
      <c r="K96">
        <v>1</v>
      </c>
      <c r="L96">
        <v>2</v>
      </c>
    </row>
    <row r="97" spans="1:12" ht="12.75">
      <c r="A97" s="32" t="s">
        <v>60</v>
      </c>
      <c r="B97" s="32" t="s">
        <v>62</v>
      </c>
      <c r="C97">
        <v>15</v>
      </c>
      <c r="E97">
        <v>5</v>
      </c>
      <c r="F97">
        <v>5</v>
      </c>
      <c r="G97">
        <v>10</v>
      </c>
      <c r="H97">
        <v>5</v>
      </c>
      <c r="K97">
        <v>1</v>
      </c>
      <c r="L97">
        <v>2</v>
      </c>
    </row>
    <row r="98" spans="1:12" ht="12.75">
      <c r="A98" s="32" t="s">
        <v>61</v>
      </c>
      <c r="B98" s="32" t="s">
        <v>63</v>
      </c>
      <c r="C98">
        <v>5</v>
      </c>
      <c r="D98">
        <v>10</v>
      </c>
      <c r="G98">
        <v>10</v>
      </c>
      <c r="H98">
        <v>10</v>
      </c>
      <c r="I98">
        <v>5</v>
      </c>
      <c r="L98">
        <v>2</v>
      </c>
    </row>
    <row r="99" spans="1:12" ht="12.75">
      <c r="A99" s="32" t="s">
        <v>62</v>
      </c>
      <c r="B99" s="32" t="s">
        <v>64</v>
      </c>
      <c r="C99">
        <v>10</v>
      </c>
      <c r="D99">
        <v>5</v>
      </c>
      <c r="E99">
        <v>5</v>
      </c>
      <c r="F99">
        <v>5</v>
      </c>
      <c r="G99">
        <v>5</v>
      </c>
      <c r="J99">
        <v>5</v>
      </c>
      <c r="K99">
        <v>1</v>
      </c>
      <c r="L99">
        <v>2</v>
      </c>
    </row>
    <row r="100" spans="1:12" ht="12.75">
      <c r="A100" s="32" t="s">
        <v>63</v>
      </c>
      <c r="B100" s="32" t="s">
        <v>65</v>
      </c>
      <c r="C100">
        <v>5</v>
      </c>
      <c r="D100">
        <v>5</v>
      </c>
      <c r="G100">
        <v>5</v>
      </c>
      <c r="H100">
        <v>10</v>
      </c>
      <c r="I100">
        <v>5</v>
      </c>
      <c r="J100">
        <v>10</v>
      </c>
      <c r="L100">
        <v>2</v>
      </c>
    </row>
    <row r="101" spans="1:12" ht="12.75">
      <c r="A101" s="32" t="s">
        <v>64</v>
      </c>
      <c r="B101" s="32" t="s">
        <v>66</v>
      </c>
      <c r="C101">
        <v>5</v>
      </c>
      <c r="D101">
        <v>5</v>
      </c>
      <c r="G101">
        <v>10</v>
      </c>
      <c r="H101">
        <v>5</v>
      </c>
      <c r="I101">
        <v>5</v>
      </c>
      <c r="J101">
        <v>10</v>
      </c>
      <c r="L101">
        <v>2</v>
      </c>
    </row>
    <row r="102" spans="1:12" ht="12.75">
      <c r="A102" s="32" t="s">
        <v>65</v>
      </c>
      <c r="B102" s="32" t="s">
        <v>67</v>
      </c>
      <c r="G102">
        <v>10</v>
      </c>
      <c r="H102">
        <v>10</v>
      </c>
      <c r="I102">
        <v>5</v>
      </c>
      <c r="J102">
        <v>10</v>
      </c>
      <c r="L102">
        <v>2</v>
      </c>
    </row>
    <row r="103" spans="1:15" ht="12.75">
      <c r="A103" s="32" t="s">
        <v>66</v>
      </c>
      <c r="B103" s="32" t="s">
        <v>68</v>
      </c>
      <c r="C103">
        <v>10</v>
      </c>
      <c r="E103">
        <v>5</v>
      </c>
      <c r="F103">
        <v>10</v>
      </c>
      <c r="I103">
        <v>10</v>
      </c>
      <c r="J103">
        <v>5</v>
      </c>
      <c r="L103">
        <v>2</v>
      </c>
      <c r="O103">
        <f aca="true" t="shared" si="7" ref="O103:O139">IF(AND($A$4&gt;H102,$A$4&lt;=H103),G103,"")</f>
      </c>
    </row>
    <row r="104" spans="1:15" ht="12.75">
      <c r="A104" s="32" t="s">
        <v>67</v>
      </c>
      <c r="B104" s="32" t="s">
        <v>69</v>
      </c>
      <c r="C104">
        <v>10</v>
      </c>
      <c r="D104">
        <v>5</v>
      </c>
      <c r="E104">
        <v>5</v>
      </c>
      <c r="G104">
        <v>5</v>
      </c>
      <c r="H104">
        <v>10</v>
      </c>
      <c r="J104">
        <v>5</v>
      </c>
      <c r="L104">
        <v>2</v>
      </c>
      <c r="O104">
        <f t="shared" si="7"/>
      </c>
    </row>
    <row r="105" spans="1:15" ht="12.75">
      <c r="A105" s="32" t="s">
        <v>68</v>
      </c>
      <c r="B105" s="32" t="s">
        <v>138</v>
      </c>
      <c r="C105">
        <v>10</v>
      </c>
      <c r="E105">
        <v>5</v>
      </c>
      <c r="F105">
        <v>5</v>
      </c>
      <c r="G105">
        <v>5</v>
      </c>
      <c r="K105">
        <v>1</v>
      </c>
      <c r="L105">
        <v>3</v>
      </c>
      <c r="O105">
        <f t="shared" si="7"/>
      </c>
    </row>
    <row r="106" spans="1:15" ht="12.75">
      <c r="A106" s="32" t="s">
        <v>69</v>
      </c>
      <c r="B106" s="32" t="s">
        <v>70</v>
      </c>
      <c r="C106">
        <v>5</v>
      </c>
      <c r="D106">
        <v>5</v>
      </c>
      <c r="G106">
        <v>10</v>
      </c>
      <c r="H106">
        <v>10</v>
      </c>
      <c r="I106">
        <v>5</v>
      </c>
      <c r="L106">
        <v>2</v>
      </c>
      <c r="O106">
        <f t="shared" si="7"/>
      </c>
    </row>
    <row r="107" spans="1:15" ht="12.75">
      <c r="A107" s="32" t="s">
        <v>70</v>
      </c>
      <c r="B107" s="32" t="s">
        <v>71</v>
      </c>
      <c r="C107">
        <v>10</v>
      </c>
      <c r="E107">
        <v>10</v>
      </c>
      <c r="F107">
        <v>10</v>
      </c>
      <c r="I107">
        <v>5</v>
      </c>
      <c r="L107">
        <v>3</v>
      </c>
      <c r="O107">
        <f t="shared" si="7"/>
      </c>
    </row>
    <row r="108" spans="1:15" ht="12.75">
      <c r="A108" s="32" t="s">
        <v>70</v>
      </c>
      <c r="B108" s="32" t="s">
        <v>72</v>
      </c>
      <c r="C108">
        <v>15</v>
      </c>
      <c r="F108">
        <v>10</v>
      </c>
      <c r="G108">
        <v>10</v>
      </c>
      <c r="I108">
        <v>10</v>
      </c>
      <c r="L108">
        <v>2</v>
      </c>
      <c r="O108">
        <f t="shared" si="7"/>
      </c>
    </row>
    <row r="109" spans="1:15" ht="12.75">
      <c r="A109" s="32" t="s">
        <v>71</v>
      </c>
      <c r="B109" s="32" t="s">
        <v>73</v>
      </c>
      <c r="C109">
        <v>10</v>
      </c>
      <c r="D109">
        <v>10</v>
      </c>
      <c r="G109">
        <v>10</v>
      </c>
      <c r="H109">
        <v>5</v>
      </c>
      <c r="K109">
        <v>1</v>
      </c>
      <c r="L109">
        <v>2</v>
      </c>
      <c r="O109">
        <f t="shared" si="7"/>
      </c>
    </row>
    <row r="110" spans="1:15" ht="12.75">
      <c r="A110" s="32" t="s">
        <v>72</v>
      </c>
      <c r="B110" s="32" t="s">
        <v>74</v>
      </c>
      <c r="C110">
        <v>5</v>
      </c>
      <c r="D110">
        <v>5</v>
      </c>
      <c r="F110">
        <v>5</v>
      </c>
      <c r="H110">
        <v>10</v>
      </c>
      <c r="I110">
        <v>10</v>
      </c>
      <c r="J110">
        <v>10</v>
      </c>
      <c r="L110">
        <v>2</v>
      </c>
      <c r="O110">
        <f t="shared" si="7"/>
      </c>
    </row>
    <row r="111" spans="1:15" ht="12.75">
      <c r="A111" s="32" t="s">
        <v>73</v>
      </c>
      <c r="B111" s="32" t="s">
        <v>75</v>
      </c>
      <c r="C111">
        <v>10</v>
      </c>
      <c r="D111">
        <v>10</v>
      </c>
      <c r="F111">
        <v>10</v>
      </c>
      <c r="I111">
        <v>10</v>
      </c>
      <c r="L111">
        <v>2</v>
      </c>
      <c r="O111">
        <f t="shared" si="7"/>
      </c>
    </row>
    <row r="112" spans="1:15" ht="12.75">
      <c r="A112" s="32" t="s">
        <v>74</v>
      </c>
      <c r="B112" s="32" t="s">
        <v>76</v>
      </c>
      <c r="C112">
        <v>10</v>
      </c>
      <c r="D112">
        <v>5</v>
      </c>
      <c r="E112">
        <v>10</v>
      </c>
      <c r="G112">
        <v>10</v>
      </c>
      <c r="K112">
        <v>1</v>
      </c>
      <c r="L112">
        <v>2</v>
      </c>
      <c r="O112">
        <f t="shared" si="7"/>
      </c>
    </row>
    <row r="113" spans="1:15" ht="12.75">
      <c r="A113" s="32" t="s">
        <v>75</v>
      </c>
      <c r="B113" s="31" t="s">
        <v>77</v>
      </c>
      <c r="C113">
        <v>10</v>
      </c>
      <c r="D113">
        <v>10</v>
      </c>
      <c r="E113">
        <v>10</v>
      </c>
      <c r="G113">
        <v>5</v>
      </c>
      <c r="I113">
        <v>5</v>
      </c>
      <c r="K113">
        <v>1</v>
      </c>
      <c r="L113">
        <v>3</v>
      </c>
      <c r="O113">
        <f t="shared" si="7"/>
      </c>
    </row>
    <row r="114" spans="1:15" ht="12.75">
      <c r="A114" s="32" t="s">
        <v>76</v>
      </c>
      <c r="B114" s="32" t="s">
        <v>78</v>
      </c>
      <c r="F114">
        <v>5</v>
      </c>
      <c r="G114">
        <v>10</v>
      </c>
      <c r="H114">
        <v>5</v>
      </c>
      <c r="I114">
        <v>5</v>
      </c>
      <c r="J114">
        <v>10</v>
      </c>
      <c r="L114">
        <v>2</v>
      </c>
      <c r="O114">
        <f t="shared" si="7"/>
      </c>
    </row>
    <row r="115" spans="1:15" ht="12.75">
      <c r="A115" s="31" t="s">
        <v>77</v>
      </c>
      <c r="B115" s="32" t="s">
        <v>79</v>
      </c>
      <c r="C115">
        <v>10</v>
      </c>
      <c r="D115">
        <v>10</v>
      </c>
      <c r="E115">
        <v>5</v>
      </c>
      <c r="F115">
        <v>5</v>
      </c>
      <c r="G115">
        <v>5</v>
      </c>
      <c r="I115">
        <v>5</v>
      </c>
      <c r="K115">
        <v>1</v>
      </c>
      <c r="L115">
        <v>2</v>
      </c>
      <c r="O115">
        <f t="shared" si="7"/>
      </c>
    </row>
    <row r="116" spans="1:15" ht="12.75">
      <c r="A116" s="32" t="s">
        <v>78</v>
      </c>
      <c r="B116" s="32" t="s">
        <v>80</v>
      </c>
      <c r="C116">
        <v>5</v>
      </c>
      <c r="D116">
        <v>5</v>
      </c>
      <c r="F116">
        <v>5</v>
      </c>
      <c r="G116">
        <v>10</v>
      </c>
      <c r="H116">
        <v>5</v>
      </c>
      <c r="I116">
        <v>5</v>
      </c>
      <c r="L116">
        <v>2</v>
      </c>
      <c r="O116">
        <f t="shared" si="7"/>
      </c>
    </row>
    <row r="117" spans="1:15" ht="12.75">
      <c r="A117" s="32" t="s">
        <v>79</v>
      </c>
      <c r="B117" s="32" t="s">
        <v>81</v>
      </c>
      <c r="C117">
        <v>10</v>
      </c>
      <c r="D117">
        <v>5</v>
      </c>
      <c r="E117">
        <v>5</v>
      </c>
      <c r="F117">
        <v>5</v>
      </c>
      <c r="G117">
        <v>10</v>
      </c>
      <c r="L117">
        <v>2</v>
      </c>
      <c r="O117">
        <f t="shared" si="7"/>
      </c>
    </row>
    <row r="118" spans="1:15" ht="12.75">
      <c r="A118" s="32" t="s">
        <v>80</v>
      </c>
      <c r="B118" s="32" t="s">
        <v>82</v>
      </c>
      <c r="C118">
        <v>5</v>
      </c>
      <c r="D118">
        <v>5</v>
      </c>
      <c r="E118">
        <v>10</v>
      </c>
      <c r="F118">
        <v>5</v>
      </c>
      <c r="H118">
        <v>5</v>
      </c>
      <c r="I118">
        <v>5</v>
      </c>
      <c r="L118">
        <v>2</v>
      </c>
      <c r="O118">
        <f t="shared" si="7"/>
      </c>
    </row>
    <row r="119" spans="1:15" ht="12.75">
      <c r="A119" s="32" t="s">
        <v>81</v>
      </c>
      <c r="B119" s="32" t="s">
        <v>83</v>
      </c>
      <c r="C119">
        <v>10</v>
      </c>
      <c r="D119">
        <v>5</v>
      </c>
      <c r="G119">
        <v>5</v>
      </c>
      <c r="H119">
        <v>5</v>
      </c>
      <c r="I119">
        <v>5</v>
      </c>
      <c r="J119">
        <v>10</v>
      </c>
      <c r="L119">
        <v>2</v>
      </c>
      <c r="O119">
        <f t="shared" si="7"/>
      </c>
    </row>
    <row r="120" spans="1:15" ht="12.75">
      <c r="A120" s="32" t="s">
        <v>82</v>
      </c>
      <c r="B120" s="32" t="s">
        <v>84</v>
      </c>
      <c r="C120">
        <v>5</v>
      </c>
      <c r="D120">
        <v>5</v>
      </c>
      <c r="E120">
        <v>10</v>
      </c>
      <c r="F120">
        <v>5</v>
      </c>
      <c r="G120">
        <v>5</v>
      </c>
      <c r="H120">
        <v>5</v>
      </c>
      <c r="L120">
        <v>2</v>
      </c>
      <c r="O120">
        <f t="shared" si="7"/>
      </c>
    </row>
    <row r="121" spans="1:15" ht="12.75">
      <c r="A121" s="32" t="s">
        <v>83</v>
      </c>
      <c r="B121" s="32" t="s">
        <v>85</v>
      </c>
      <c r="C121">
        <v>10</v>
      </c>
      <c r="D121">
        <v>10</v>
      </c>
      <c r="E121">
        <v>5</v>
      </c>
      <c r="G121">
        <v>10</v>
      </c>
      <c r="H121">
        <v>5</v>
      </c>
      <c r="I121">
        <v>5</v>
      </c>
      <c r="L121">
        <v>2</v>
      </c>
      <c r="O121">
        <f t="shared" si="7"/>
      </c>
    </row>
    <row r="122" spans="1:15" ht="12.75">
      <c r="A122" s="32" t="s">
        <v>84</v>
      </c>
      <c r="B122" s="32" t="s">
        <v>86</v>
      </c>
      <c r="C122">
        <v>5</v>
      </c>
      <c r="D122">
        <v>5</v>
      </c>
      <c r="E122">
        <v>5</v>
      </c>
      <c r="F122">
        <v>10</v>
      </c>
      <c r="G122">
        <v>5</v>
      </c>
      <c r="I122">
        <v>5</v>
      </c>
      <c r="L122">
        <v>2</v>
      </c>
      <c r="O122">
        <f t="shared" si="7"/>
      </c>
    </row>
    <row r="123" spans="1:15" ht="12.75">
      <c r="A123" s="32" t="s">
        <v>85</v>
      </c>
      <c r="B123" s="32" t="s">
        <v>87</v>
      </c>
      <c r="D123">
        <v>5</v>
      </c>
      <c r="E123">
        <v>10</v>
      </c>
      <c r="F123">
        <v>5</v>
      </c>
      <c r="G123">
        <v>10</v>
      </c>
      <c r="H123">
        <v>5</v>
      </c>
      <c r="L123">
        <v>2</v>
      </c>
      <c r="O123">
        <f t="shared" si="7"/>
      </c>
    </row>
    <row r="124" spans="1:15" ht="12.75">
      <c r="A124" s="32" t="s">
        <v>86</v>
      </c>
      <c r="B124" s="32" t="s">
        <v>88</v>
      </c>
      <c r="C124">
        <v>10</v>
      </c>
      <c r="G124">
        <v>10</v>
      </c>
      <c r="H124">
        <v>10</v>
      </c>
      <c r="I124">
        <v>10</v>
      </c>
      <c r="J124">
        <v>5</v>
      </c>
      <c r="L124">
        <v>2</v>
      </c>
      <c r="O124">
        <f t="shared" si="7"/>
      </c>
    </row>
    <row r="125" spans="1:15" ht="12.75">
      <c r="A125" s="32" t="s">
        <v>87</v>
      </c>
      <c r="B125" s="32" t="s">
        <v>89</v>
      </c>
      <c r="C125">
        <v>10</v>
      </c>
      <c r="E125">
        <v>5</v>
      </c>
      <c r="F125">
        <v>5</v>
      </c>
      <c r="G125">
        <v>10</v>
      </c>
      <c r="H125">
        <v>5</v>
      </c>
      <c r="I125">
        <v>5</v>
      </c>
      <c r="L125">
        <v>2</v>
      </c>
      <c r="M125">
        <v>1</v>
      </c>
      <c r="O125">
        <f t="shared" si="7"/>
      </c>
    </row>
    <row r="126" spans="1:15" ht="12.75">
      <c r="A126" s="32" t="s">
        <v>88</v>
      </c>
      <c r="B126" s="32" t="s">
        <v>90</v>
      </c>
      <c r="C126">
        <v>5</v>
      </c>
      <c r="D126">
        <v>10</v>
      </c>
      <c r="F126">
        <v>5</v>
      </c>
      <c r="G126">
        <v>10</v>
      </c>
      <c r="I126">
        <v>10</v>
      </c>
      <c r="L126">
        <v>2</v>
      </c>
      <c r="O126">
        <f t="shared" si="7"/>
      </c>
    </row>
    <row r="127" spans="1:15" ht="12.75">
      <c r="A127" s="32" t="s">
        <v>89</v>
      </c>
      <c r="B127" s="32" t="s">
        <v>91</v>
      </c>
      <c r="C127">
        <v>5</v>
      </c>
      <c r="D127">
        <v>5</v>
      </c>
      <c r="E127">
        <v>5</v>
      </c>
      <c r="H127">
        <v>10</v>
      </c>
      <c r="I127">
        <v>5</v>
      </c>
      <c r="J127">
        <v>10</v>
      </c>
      <c r="L127">
        <v>2</v>
      </c>
      <c r="O127">
        <f t="shared" si="7"/>
      </c>
    </row>
    <row r="128" spans="1:15" ht="12.75">
      <c r="A128" s="32" t="s">
        <v>90</v>
      </c>
      <c r="B128" s="32" t="s">
        <v>92</v>
      </c>
      <c r="G128">
        <v>10</v>
      </c>
      <c r="H128">
        <v>10</v>
      </c>
      <c r="I128">
        <v>10</v>
      </c>
      <c r="J128">
        <v>5</v>
      </c>
      <c r="L128">
        <v>2</v>
      </c>
      <c r="O128">
        <f t="shared" si="7"/>
      </c>
    </row>
    <row r="129" spans="1:15" ht="12.75">
      <c r="A129" s="32" t="s">
        <v>91</v>
      </c>
      <c r="B129" s="32" t="s">
        <v>93</v>
      </c>
      <c r="C129">
        <v>5</v>
      </c>
      <c r="D129">
        <v>10</v>
      </c>
      <c r="F129">
        <v>5</v>
      </c>
      <c r="G129">
        <v>10</v>
      </c>
      <c r="I129">
        <v>10</v>
      </c>
      <c r="L129">
        <v>2</v>
      </c>
      <c r="O129">
        <f t="shared" si="7"/>
      </c>
    </row>
    <row r="130" spans="1:15" ht="12.75">
      <c r="A130" s="32" t="s">
        <v>92</v>
      </c>
      <c r="B130" s="32" t="s">
        <v>94</v>
      </c>
      <c r="C130">
        <v>5</v>
      </c>
      <c r="E130">
        <v>5</v>
      </c>
      <c r="G130">
        <v>10</v>
      </c>
      <c r="H130">
        <v>5</v>
      </c>
      <c r="I130">
        <v>10</v>
      </c>
      <c r="J130">
        <v>5</v>
      </c>
      <c r="L130">
        <v>2</v>
      </c>
      <c r="O130">
        <f t="shared" si="7"/>
      </c>
    </row>
    <row r="131" spans="1:15" ht="12.75">
      <c r="A131" s="32" t="s">
        <v>93</v>
      </c>
      <c r="B131" s="32" t="s">
        <v>95</v>
      </c>
      <c r="C131">
        <v>10</v>
      </c>
      <c r="D131">
        <v>10</v>
      </c>
      <c r="G131">
        <v>10</v>
      </c>
      <c r="I131">
        <v>5</v>
      </c>
      <c r="K131">
        <v>1</v>
      </c>
      <c r="L131">
        <v>2</v>
      </c>
      <c r="O131">
        <f t="shared" si="7"/>
      </c>
    </row>
    <row r="132" spans="1:15" ht="12.75">
      <c r="A132" s="32" t="s">
        <v>94</v>
      </c>
      <c r="B132" s="32" t="s">
        <v>96</v>
      </c>
      <c r="F132">
        <v>5</v>
      </c>
      <c r="G132">
        <v>5</v>
      </c>
      <c r="H132">
        <v>5</v>
      </c>
      <c r="I132">
        <v>10</v>
      </c>
      <c r="J132">
        <v>10</v>
      </c>
      <c r="L132">
        <v>2</v>
      </c>
      <c r="N132">
        <v>1</v>
      </c>
      <c r="O132">
        <f t="shared" si="7"/>
      </c>
    </row>
    <row r="133" spans="1:15" ht="12.75">
      <c r="A133" s="32" t="s">
        <v>95</v>
      </c>
      <c r="B133" s="32" t="s">
        <v>97</v>
      </c>
      <c r="C133">
        <v>10</v>
      </c>
      <c r="E133">
        <v>10</v>
      </c>
      <c r="G133">
        <v>10</v>
      </c>
      <c r="I133">
        <v>10</v>
      </c>
      <c r="K133">
        <v>1</v>
      </c>
      <c r="L133">
        <v>2</v>
      </c>
      <c r="O133">
        <f t="shared" si="7"/>
      </c>
    </row>
    <row r="134" spans="1:15" ht="12.75">
      <c r="A134" s="32" t="s">
        <v>96</v>
      </c>
      <c r="B134" s="32" t="s">
        <v>98</v>
      </c>
      <c r="C134">
        <v>5</v>
      </c>
      <c r="D134">
        <v>5</v>
      </c>
      <c r="E134">
        <v>5</v>
      </c>
      <c r="G134">
        <v>10</v>
      </c>
      <c r="I134">
        <v>10</v>
      </c>
      <c r="L134">
        <v>2</v>
      </c>
      <c r="O134">
        <f t="shared" si="7"/>
      </c>
    </row>
    <row r="135" spans="1:15" ht="12.75">
      <c r="A135" s="32" t="s">
        <v>97</v>
      </c>
      <c r="B135" s="32" t="s">
        <v>99</v>
      </c>
      <c r="C135">
        <v>10</v>
      </c>
      <c r="E135">
        <v>5</v>
      </c>
      <c r="F135">
        <v>5</v>
      </c>
      <c r="G135">
        <v>5</v>
      </c>
      <c r="I135">
        <v>10</v>
      </c>
      <c r="K135">
        <v>1</v>
      </c>
      <c r="L135">
        <v>3</v>
      </c>
      <c r="O135">
        <f t="shared" si="7"/>
      </c>
    </row>
    <row r="136" spans="1:15" ht="12.75">
      <c r="A136" s="32" t="s">
        <v>98</v>
      </c>
      <c r="B136" s="32" t="s">
        <v>100</v>
      </c>
      <c r="C136">
        <v>5</v>
      </c>
      <c r="D136">
        <v>10</v>
      </c>
      <c r="G136">
        <v>10</v>
      </c>
      <c r="H136">
        <v>5</v>
      </c>
      <c r="J136">
        <v>5</v>
      </c>
      <c r="L136">
        <v>2</v>
      </c>
      <c r="O136">
        <f t="shared" si="7"/>
      </c>
    </row>
    <row r="137" spans="1:15" ht="12.75">
      <c r="A137" s="32" t="s">
        <v>99</v>
      </c>
      <c r="B137" s="32" t="s">
        <v>101</v>
      </c>
      <c r="G137">
        <v>10</v>
      </c>
      <c r="H137">
        <v>10</v>
      </c>
      <c r="I137">
        <v>5</v>
      </c>
      <c r="J137">
        <v>10</v>
      </c>
      <c r="L137">
        <v>2</v>
      </c>
      <c r="O137">
        <f t="shared" si="7"/>
      </c>
    </row>
    <row r="138" spans="1:15" ht="12.75">
      <c r="A138" s="32" t="s">
        <v>100</v>
      </c>
      <c r="B138" s="32" t="s">
        <v>102</v>
      </c>
      <c r="C138">
        <v>5</v>
      </c>
      <c r="D138">
        <v>5</v>
      </c>
      <c r="G138">
        <v>15</v>
      </c>
      <c r="H138">
        <v>5</v>
      </c>
      <c r="J138">
        <v>10</v>
      </c>
      <c r="L138">
        <v>2</v>
      </c>
      <c r="O138">
        <f t="shared" si="7"/>
      </c>
    </row>
    <row r="139" spans="1:15" ht="12.75">
      <c r="A139" s="32" t="s">
        <v>101</v>
      </c>
      <c r="B139" s="31" t="s">
        <v>103</v>
      </c>
      <c r="C139">
        <v>5</v>
      </c>
      <c r="D139">
        <v>5</v>
      </c>
      <c r="G139">
        <v>15</v>
      </c>
      <c r="H139">
        <v>5</v>
      </c>
      <c r="J139">
        <v>10</v>
      </c>
      <c r="L139">
        <v>2</v>
      </c>
      <c r="O139">
        <f t="shared" si="7"/>
      </c>
    </row>
    <row r="140" ht="12.75">
      <c r="A140" s="32" t="s">
        <v>102</v>
      </c>
    </row>
    <row r="141" ht="12.75">
      <c r="A141" s="31" t="s">
        <v>103</v>
      </c>
    </row>
    <row r="144" spans="1:18" ht="12.75">
      <c r="A144"/>
      <c r="O144" s="35"/>
      <c r="P144" s="35"/>
      <c r="Q144" s="35"/>
      <c r="R144" s="35"/>
    </row>
    <row r="145" spans="1:4" ht="12.75">
      <c r="A145"/>
      <c r="B145" t="s">
        <v>185</v>
      </c>
      <c r="C145" t="s">
        <v>186</v>
      </c>
      <c r="D145" t="s">
        <v>187</v>
      </c>
    </row>
    <row r="146" spans="1:23" ht="12.75">
      <c r="A146" s="28" t="s">
        <v>49</v>
      </c>
      <c r="B146" t="s">
        <v>188</v>
      </c>
      <c r="C146" t="s">
        <v>189</v>
      </c>
      <c r="D146" t="s">
        <v>190</v>
      </c>
      <c r="N146">
        <f>IF(Fiche!$H$93=Carriere!$B$80,B145,IF(Fiche!$H$93=Carriere!$B$81,B146,IF(Fiche!$H$93=Carriere!$B$82,B147,IF(Fiche!$H$93=Carriere!$B$83,B148,IF(Fiche!$H$93=Carriere!$B$84,B149,IF(Fiche!$H$93=Carriere!$B$85,B150,IF(Fiche!$H$93=Carriere!$B$86,B151,IF(Fiche!$H$93=Carriere!$B$87,B152,""))))))))</f>
      </c>
      <c r="O146">
        <f>IF(Fiche!$H$93=Carriere!$B$80,C145,IF(Fiche!$H$93=Carriere!$B$81,C146,IF(Fiche!$H$93=Carriere!$B$82,C147,IF(Fiche!$H$93=Carriere!$B$83,C148,IF(Fiche!$H$93=Carriere!$B$84,C149,IF(Fiche!$H$93=Carriere!$B$85,C150,IF(Fiche!$H$93=Carriere!$B$86,C151,IF(Fiche!$H$93=Carriere!$B$87,C152,""))))))))</f>
      </c>
      <c r="P146">
        <f>IF(Fiche!$H$93=Carriere!$B$80,D145,IF(Fiche!$H$93=Carriere!$B$81,D146,IF(Fiche!$H$93=Carriere!$B$82,D147,IF(Fiche!$H$93=Carriere!$B$83,D148,IF(Fiche!$H$93=Carriere!$B$84,D149,IF(Fiche!$H$93=Carriere!$B$85,D150,IF(Fiche!$H$93=Carriere!$B$86,D151,IF(Fiche!$H$93=Carriere!$B$87,D152,""))))))))</f>
      </c>
      <c r="Q146">
        <f>IF(Fiche!$H$93=Carriere!$B$80,E145,IF(Fiche!$H$93=Carriere!$B$81,E146,IF(Fiche!$H$93=Carriere!$B$82,E147,IF(Fiche!$H$93=Carriere!$B$83,E148,IF(Fiche!$H$93=Carriere!$B$84,E149,IF(Fiche!$H$93=Carriere!$B$85,E150,IF(Fiche!$H$93=Carriere!$B$86,E151,IF(Fiche!$H$93=Carriere!$B$87,E152,""))))))))</f>
      </c>
      <c r="R146">
        <f>IF(Fiche!$H$93=Carriere!$B$80,F145,IF(Fiche!$H$93=Carriere!$B$81,F146,IF(Fiche!$H$93=Carriere!$B$82,F147,IF(Fiche!$H$93=Carriere!$B$83,F148,IF(Fiche!$H$93=Carriere!$B$84,F149,IF(Fiche!$H$93=Carriere!$B$85,F150,IF(Fiche!$H$93=Carriere!$B$86,F151,IF(Fiche!$H$93=Carriere!$B$87,F152,""))))))))</f>
      </c>
      <c r="S146">
        <f>IF(Fiche!$H$93=Carriere!$B$80,G145,IF(Fiche!$H$93=Carriere!$B$81,G146,IF(Fiche!$H$93=Carriere!$B$82,G147,IF(Fiche!$H$93=Carriere!$B$83,G148,IF(Fiche!$H$93=Carriere!$B$84,G149,IF(Fiche!$H$93=Carriere!$B$85,G150,IF(Fiche!$H$93=Carriere!$B$86,G151,IF(Fiche!$H$93=Carriere!$B$87,G152,""))))))))</f>
      </c>
      <c r="T146">
        <f>IF(Fiche!$H$93=Carriere!$B$80,H145,IF(Fiche!$H$93=Carriere!$B$81,H146,IF(Fiche!$H$93=Carriere!$B$82,H147,IF(Fiche!$H$93=Carriere!$B$83,H148,IF(Fiche!$H$93=Carriere!$B$84,H149,IF(Fiche!$H$93=Carriere!$B$85,H150,IF(Fiche!$H$93=Carriere!$B$86,H151,IF(Fiche!$H$93=Carriere!$B$87,H152,""))))))))</f>
      </c>
      <c r="U146">
        <f>IF(Fiche!$H$93=Carriere!$B$80,I145,IF(Fiche!$H$93=Carriere!$B$81,I146,IF(Fiche!$H$93=Carriere!$B$82,I147,IF(Fiche!$H$93=Carriere!$B$83,I148,IF(Fiche!$H$93=Carriere!$B$84,I149,IF(Fiche!$H$93=Carriere!$B$85,I150,IF(Fiche!$H$93=Carriere!$B$86,I151,IF(Fiche!$H$93=Carriere!$B$87,I152,""))))))))</f>
      </c>
      <c r="V146">
        <f>IF(Fiche!$H$93=Carriere!$B$80,J145,IF(Fiche!$H$93=Carriere!$B$81,J146,IF(Fiche!$H$93=Carriere!$B$82,J147,IF(Fiche!$H$93=Carriere!$B$83,J148,IF(Fiche!$H$93=Carriere!$B$84,J149,IF(Fiche!$H$93=Carriere!$B$85,J150,IF(Fiche!$H$93=Carriere!$B$86,J151,IF(Fiche!$H$93=Carriere!$B$87,J152,""))))))))</f>
      </c>
      <c r="W146">
        <f>IF(Fiche!$H$93=Carriere!$B$80,K145,IF(Fiche!$H$93=Carriere!$B$81,K146,IF(Fiche!$H$93=Carriere!$B$82,K147,IF(Fiche!$H$93=Carriere!$B$83,K148,IF(Fiche!$H$93=Carriere!$B$84,K149,IF(Fiche!$H$93=Carriere!$B$85,K150,IF(Fiche!$H$93=Carriere!$B$86,K151,IF(Fiche!$H$93=Carriere!$B$87,K152,""))))))))</f>
      </c>
    </row>
    <row r="147" spans="1:23" ht="12.75">
      <c r="A147" s="28" t="s">
        <v>50</v>
      </c>
      <c r="B147" t="s">
        <v>191</v>
      </c>
      <c r="N147">
        <f>IF(Fiche!$H$93=Carriere!$B$88,B153,IF(Fiche!$H$93=Carriere!$B$89,B154,IF(Fiche!$H$93=Carriere!$B$90,B155,IF(Fiche!$H$93=Carriere!$B$91,B156,IF(Fiche!$H$93=Carriere!$B$92,B157,IF(Fiche!$H$93=Carriere!$B$93,B158,IF(Fiche!$H$93=Carriere!$B$94,B159,IF(Fiche!$H$93=Carriere!$B$95,B160,""))))))))</f>
      </c>
      <c r="O147">
        <f>IF(Fiche!$H$93=Carriere!$B$88,C153,IF(Fiche!$H$93=Carriere!$B$89,C154,IF(Fiche!$H$93=Carriere!$B$90,C155,IF(Fiche!$H$93=Carriere!$B$91,C156,IF(Fiche!$H$93=Carriere!$B$92,C157,IF(Fiche!$H$93=Carriere!$B$93,C158,IF(Fiche!$H$93=Carriere!$B$94,C159,IF(Fiche!$H$93=Carriere!$B$95,C160,""))))))))</f>
      </c>
      <c r="P147">
        <f>IF(Fiche!$H$93=Carriere!$B$88,D153,IF(Fiche!$H$93=Carriere!$B$89,D154,IF(Fiche!$H$93=Carriere!$B$90,D155,IF(Fiche!$H$93=Carriere!$B$91,D156,IF(Fiche!$H$93=Carriere!$B$92,D157,IF(Fiche!$H$93=Carriere!$B$93,D158,IF(Fiche!$H$93=Carriere!$B$94,D159,IF(Fiche!$H$93=Carriere!$B$95,D160,""))))))))</f>
      </c>
      <c r="Q147">
        <f>IF(Fiche!$H$93=Carriere!$B$88,E153,IF(Fiche!$H$93=Carriere!$B$89,E154,IF(Fiche!$H$93=Carriere!$B$90,E155,IF(Fiche!$H$93=Carriere!$B$91,E156,IF(Fiche!$H$93=Carriere!$B$92,E157,IF(Fiche!$H$93=Carriere!$B$93,E158,IF(Fiche!$H$93=Carriere!$B$94,E159,IF(Fiche!$H$93=Carriere!$B$95,E160,""))))))))</f>
      </c>
      <c r="R147">
        <f>IF(Fiche!$H$93=Carriere!$B$88,F153,IF(Fiche!$H$93=Carriere!$B$89,F154,IF(Fiche!$H$93=Carriere!$B$90,F155,IF(Fiche!$H$93=Carriere!$B$91,F156,IF(Fiche!$H$93=Carriere!$B$92,F157,IF(Fiche!$H$93=Carriere!$B$93,F158,IF(Fiche!$H$93=Carriere!$B$94,F159,IF(Fiche!$H$93=Carriere!$B$95,F160,""))))))))</f>
      </c>
      <c r="S147">
        <f>IF(Fiche!$H$93=Carriere!$B$88,G153,IF(Fiche!$H$93=Carriere!$B$89,G154,IF(Fiche!$H$93=Carriere!$B$90,G155,IF(Fiche!$H$93=Carriere!$B$91,G156,IF(Fiche!$H$93=Carriere!$B$92,G157,IF(Fiche!$H$93=Carriere!$B$93,G158,IF(Fiche!$H$93=Carriere!$B$94,G159,IF(Fiche!$H$93=Carriere!$B$95,G160,""))))))))</f>
      </c>
      <c r="T147">
        <f>IF(Fiche!$H$93=Carriere!$B$88,H153,IF(Fiche!$H$93=Carriere!$B$89,H154,IF(Fiche!$H$93=Carriere!$B$90,H155,IF(Fiche!$H$93=Carriere!$B$91,H156,IF(Fiche!$H$93=Carriere!$B$92,H157,IF(Fiche!$H$93=Carriere!$B$93,H158,IF(Fiche!$H$93=Carriere!$B$94,H159,IF(Fiche!$H$93=Carriere!$B$95,H160,""))))))))</f>
      </c>
      <c r="U147">
        <f>IF(Fiche!$H$93=Carriere!$B$88,I153,IF(Fiche!$H$93=Carriere!$B$89,I154,IF(Fiche!$H$93=Carriere!$B$90,I155,IF(Fiche!$H$93=Carriere!$B$91,I156,IF(Fiche!$H$93=Carriere!$B$92,I157,IF(Fiche!$H$93=Carriere!$B$93,I158,IF(Fiche!$H$93=Carriere!$B$94,I159,IF(Fiche!$H$93=Carriere!$B$95,I160,""))))))))</f>
      </c>
      <c r="V147">
        <f>IF(Fiche!$H$93=Carriere!$B$88,J153,IF(Fiche!$H$93=Carriere!$B$89,J154,IF(Fiche!$H$93=Carriere!$B$90,J155,IF(Fiche!$H$93=Carriere!$B$91,J156,IF(Fiche!$H$93=Carriere!$B$92,J157,IF(Fiche!$H$93=Carriere!$B$93,J158,IF(Fiche!$H$93=Carriere!$B$94,J159,IF(Fiche!$H$93=Carriere!$B$95,J160,""))))))))</f>
      </c>
      <c r="W147">
        <f>IF(Fiche!$H$93=Carriere!$B$88,K153,IF(Fiche!$H$93=Carriere!$B$89,K154,IF(Fiche!$H$93=Carriere!$B$90,K155,IF(Fiche!$H$93=Carriere!$B$91,K156,IF(Fiche!$H$93=Carriere!$B$92,K157,IF(Fiche!$H$93=Carriere!$B$93,K158,IF(Fiche!$H$93=Carriere!$B$94,K159,IF(Fiche!$H$93=Carriere!$B$95,K160,""))))))))</f>
      </c>
    </row>
    <row r="148" spans="1:23" ht="12.75">
      <c r="A148" s="28" t="s">
        <v>51</v>
      </c>
      <c r="N148">
        <f>IF(Fiche!$H$93=Carriere!$B$96,B161,IF(Fiche!$H$93=Carriere!$B$97,B162,IF(Fiche!$H$93=Carriere!$B$98,B163,IF(Fiche!$H$93=Carriere!$B$99,B164,IF(Fiche!$H$93=Carriere!$B$100,B165,IF(Fiche!$H$93=Carriere!$B$101,B166,IF(Fiche!$H$93=Carriere!$B$102,B167,"")))))))</f>
      </c>
      <c r="O148">
        <f>IF(Fiche!$H$93=Carriere!$B$96,C161,IF(Fiche!$H$93=Carriere!$B$97,C162,IF(Fiche!$H$93=Carriere!$B$98,C163,IF(Fiche!$H$93=Carriere!$B$99,C164,IF(Fiche!$H$93=Carriere!$B$100,C165,IF(Fiche!$H$93=Carriere!$B$101,C166,IF(Fiche!$H$93=Carriere!$B$102,C167,"")))))))</f>
      </c>
      <c r="P148">
        <f>IF(Fiche!$H$93=Carriere!$B$96,D161,IF(Fiche!$H$93=Carriere!$B$97,D162,IF(Fiche!$H$93=Carriere!$B$98,D163,IF(Fiche!$H$93=Carriere!$B$99,D164,IF(Fiche!$H$93=Carriere!$B$100,D165,IF(Fiche!$H$93=Carriere!$B$101,D166,IF(Fiche!$H$93=Carriere!$B$102,D167,"")))))))</f>
      </c>
      <c r="Q148">
        <f>IF(Fiche!$H$93=Carriere!$B$96,E161,IF(Fiche!$H$93=Carriere!$B$97,E162,IF(Fiche!$H$93=Carriere!$B$98,E163,IF(Fiche!$H$93=Carriere!$B$99,E164,IF(Fiche!$H$93=Carriere!$B$100,E165,IF(Fiche!$H$93=Carriere!$B$101,E166,IF(Fiche!$H$93=Carriere!$B$102,E167,"")))))))</f>
      </c>
      <c r="R148">
        <f>IF(Fiche!$H$93=Carriere!$B$96,F161,IF(Fiche!$H$93=Carriere!$B$97,F162,IF(Fiche!$H$93=Carriere!$B$98,F163,IF(Fiche!$H$93=Carriere!$B$99,F164,IF(Fiche!$H$93=Carriere!$B$100,F165,IF(Fiche!$H$93=Carriere!$B$101,F166,IF(Fiche!$H$93=Carriere!$B$102,F167,"")))))))</f>
      </c>
      <c r="S148">
        <f>IF(Fiche!$H$93=Carriere!$B$96,G161,IF(Fiche!$H$93=Carriere!$B$97,G162,IF(Fiche!$H$93=Carriere!$B$98,G163,IF(Fiche!$H$93=Carriere!$B$99,G164,IF(Fiche!$H$93=Carriere!$B$100,G165,IF(Fiche!$H$93=Carriere!$B$101,G166,IF(Fiche!$H$93=Carriere!$B$102,G167,"")))))))</f>
      </c>
      <c r="T148">
        <f>IF(Fiche!$H$93=Carriere!$B$96,H161,IF(Fiche!$H$93=Carriere!$B$97,H162,IF(Fiche!$H$93=Carriere!$B$98,H163,IF(Fiche!$H$93=Carriere!$B$99,H164,IF(Fiche!$H$93=Carriere!$B$100,H165,IF(Fiche!$H$93=Carriere!$B$101,H166,IF(Fiche!$H$93=Carriere!$B$102,H167,"")))))))</f>
      </c>
      <c r="U148">
        <f>IF(Fiche!$H$93=Carriere!$B$96,I161,IF(Fiche!$H$93=Carriere!$B$97,I162,IF(Fiche!$H$93=Carriere!$B$98,I163,IF(Fiche!$H$93=Carriere!$B$99,I164,IF(Fiche!$H$93=Carriere!$B$100,I165,IF(Fiche!$H$93=Carriere!$B$101,I166,IF(Fiche!$H$93=Carriere!$B$102,I167,"")))))))</f>
      </c>
      <c r="V148">
        <f>IF(Fiche!$H$93=Carriere!$B$96,J161,IF(Fiche!$H$93=Carriere!$B$97,J162,IF(Fiche!$H$93=Carriere!$B$98,J163,IF(Fiche!$H$93=Carriere!$B$99,J164,IF(Fiche!$H$93=Carriere!$B$100,J165,IF(Fiche!$H$93=Carriere!$B$101,J166,IF(Fiche!$H$93=Carriere!$B$102,J167,"")))))))</f>
      </c>
      <c r="W148">
        <f>IF(Fiche!$H$93=Carriere!$B$96,K161,IF(Fiche!$H$93=Carriere!$B$97,K162,IF(Fiche!$H$93=Carriere!$B$98,K163,IF(Fiche!$H$93=Carriere!$B$99,K164,IF(Fiche!$H$93=Carriere!$B$100,K165,IF(Fiche!$H$93=Carriere!$B$101,K166,IF(Fiche!$H$93=Carriere!$B$102,K167,"")))))))</f>
      </c>
    </row>
    <row r="149" spans="1:23" ht="12.75">
      <c r="A149" s="29" t="s">
        <v>52</v>
      </c>
      <c r="B149" t="s">
        <v>192</v>
      </c>
      <c r="C149" t="s">
        <v>193</v>
      </c>
      <c r="N149">
        <f>IF(Fiche!$H$93=Carriere!$B$103,B168,IF(Fiche!$H$93=Carriere!$B$104,B169,IF(Fiche!$H$93=Carriere!$B$105,B170,IF(Fiche!$H$93=Carriere!$B$106,B171,IF(Fiche!$H$93=Carriere!$B$107,B172,IF(Fiche!$H$93=Carriere!$B$108,B173,IF(Fiche!$H$93=Carriere!$B$109,B174,IF(Fiche!$H$93=Carriere!$B$110,B175,""))))))))</f>
      </c>
      <c r="O149">
        <f>IF(Fiche!$H$93=Carriere!$B$103,C168,IF(Fiche!$H$93=Carriere!$B$104,C169,IF(Fiche!$H$93=Carriere!$B$105,C170,IF(Fiche!$H$93=Carriere!$B$106,C171,IF(Fiche!$H$93=Carriere!$B$107,C172,IF(Fiche!$H$93=Carriere!$B$108,C173,IF(Fiche!$H$93=Carriere!$B$109,C174,IF(Fiche!$H$93=Carriere!$B$110,C175,""))))))))</f>
      </c>
      <c r="P149">
        <f>IF(Fiche!$H$93=Carriere!$B$103,D168,IF(Fiche!$H$93=Carriere!$B$104,D169,IF(Fiche!$H$93=Carriere!$B$105,D170,IF(Fiche!$H$93=Carriere!$B$106,D171,IF(Fiche!$H$93=Carriere!$B$107,D172,IF(Fiche!$H$93=Carriere!$B$108,D173,IF(Fiche!$H$93=Carriere!$B$109,D174,IF(Fiche!$H$93=Carriere!$B$110,D175,""))))))))</f>
      </c>
      <c r="Q149">
        <f>IF(Fiche!$H$93=Carriere!$B$103,E168,IF(Fiche!$H$93=Carriere!$B$104,E169,IF(Fiche!$H$93=Carriere!$B$105,E170,IF(Fiche!$H$93=Carriere!$B$106,E171,IF(Fiche!$H$93=Carriere!$B$107,E172,IF(Fiche!$H$93=Carriere!$B$108,E173,IF(Fiche!$H$93=Carriere!$B$109,E174,IF(Fiche!$H$93=Carriere!$B$110,E175,""))))))))</f>
      </c>
      <c r="R149">
        <f>IF(Fiche!$H$93=Carriere!$B$103,F168,IF(Fiche!$H$93=Carriere!$B$104,F169,IF(Fiche!$H$93=Carriere!$B$105,F170,IF(Fiche!$H$93=Carriere!$B$106,F171,IF(Fiche!$H$93=Carriere!$B$107,F172,IF(Fiche!$H$93=Carriere!$B$108,F173,IF(Fiche!$H$93=Carriere!$B$109,F174,IF(Fiche!$H$93=Carriere!$B$110,F175,""))))))))</f>
      </c>
      <c r="S149">
        <f>IF(Fiche!$H$93=Carriere!$B$103,G168,IF(Fiche!$H$93=Carriere!$B$104,G169,IF(Fiche!$H$93=Carriere!$B$105,G170,IF(Fiche!$H$93=Carriere!$B$106,G171,IF(Fiche!$H$93=Carriere!$B$107,G172,IF(Fiche!$H$93=Carriere!$B$108,G173,IF(Fiche!$H$93=Carriere!$B$109,G174,IF(Fiche!$H$93=Carriere!$B$110,G175,""))))))))</f>
      </c>
      <c r="T149">
        <f>IF(Fiche!$H$93=Carriere!$B$103,H168,IF(Fiche!$H$93=Carriere!$B$104,H169,IF(Fiche!$H$93=Carriere!$B$105,H170,IF(Fiche!$H$93=Carriere!$B$106,H171,IF(Fiche!$H$93=Carriere!$B$107,H172,IF(Fiche!$H$93=Carriere!$B$108,H173,IF(Fiche!$H$93=Carriere!$B$109,H174,IF(Fiche!$H$93=Carriere!$B$110,H175,""))))))))</f>
      </c>
      <c r="U149">
        <f>IF(Fiche!$H$93=Carriere!$B$103,I168,IF(Fiche!$H$93=Carriere!$B$104,I169,IF(Fiche!$H$93=Carriere!$B$105,I170,IF(Fiche!$H$93=Carriere!$B$106,I171,IF(Fiche!$H$93=Carriere!$B$107,I172,IF(Fiche!$H$93=Carriere!$B$108,I173,IF(Fiche!$H$93=Carriere!$B$109,I174,IF(Fiche!$H$93=Carriere!$B$110,I175,""))))))))</f>
      </c>
      <c r="V149">
        <f>IF(Fiche!$H$93=Carriere!$B$103,J168,IF(Fiche!$H$93=Carriere!$B$104,J169,IF(Fiche!$H$93=Carriere!$B$105,J170,IF(Fiche!$H$93=Carriere!$B$106,J171,IF(Fiche!$H$93=Carriere!$B$107,J172,IF(Fiche!$H$93=Carriere!$B$108,J173,IF(Fiche!$H$93=Carriere!$B$109,J174,IF(Fiche!$H$93=Carriere!$B$110,J175,""))))))))</f>
      </c>
      <c r="W149">
        <f>IF(Fiche!$H$93=Carriere!$B$103,K168,IF(Fiche!$H$93=Carriere!$B$104,K169,IF(Fiche!$H$93=Carriere!$B$105,K170,IF(Fiche!$H$93=Carriere!$B$106,K171,IF(Fiche!$H$93=Carriere!$B$107,K172,IF(Fiche!$H$93=Carriere!$B$108,K173,IF(Fiche!$H$93=Carriere!$B$109,K174,IF(Fiche!$H$93=Carriere!$B$110,K175,""))))))))</f>
      </c>
    </row>
    <row r="150" spans="1:23" ht="12.75">
      <c r="A150" s="30" t="s">
        <v>115</v>
      </c>
      <c r="B150" t="s">
        <v>194</v>
      </c>
      <c r="C150" t="s">
        <v>195</v>
      </c>
      <c r="D150" t="s">
        <v>196</v>
      </c>
      <c r="E150" t="s">
        <v>197</v>
      </c>
      <c r="N150">
        <f>IF(Fiche!$H$93=Carriere!$B$111,B176,IF(Fiche!$H$93=Carriere!$B$112,B177,IF(Fiche!$H$93=Carriere!$B$113,B178,IF(Fiche!$H$93=Carriere!$B$114,B179,IF(Fiche!$H$93=Carriere!$B$114,B179,IF(Fiche!$H$93=Carriere!$B$115,B180,IF(Fiche!$H$93=Carriere!$B$116,B181,IF(Fiche!$H$93=Carriere!$B$117,B182,""))))))))</f>
      </c>
      <c r="O150">
        <f>IF(Fiche!$H$93=Carriere!$B$111,C176,IF(Fiche!$H$93=Carriere!$B$112,C177,IF(Fiche!$H$93=Carriere!$B$113,C178,IF(Fiche!$H$93=Carriere!$B$114,C179,IF(Fiche!$H$93=Carriere!$B$114,C179,IF(Fiche!$H$93=Carriere!$B$115,C180,IF(Fiche!$H$93=Carriere!$B$116,C181,IF(Fiche!$H$93=Carriere!$B$117,C182,""))))))))</f>
      </c>
      <c r="P150">
        <f>IF(Fiche!$H$93=Carriere!$B$111,D176,IF(Fiche!$H$93=Carriere!$B$112,D177,IF(Fiche!$H$93=Carriere!$B$113,D178,IF(Fiche!$H$93=Carriere!$B$114,D179,IF(Fiche!$H$93=Carriere!$B$114,D179,IF(Fiche!$H$93=Carriere!$B$115,D180,IF(Fiche!$H$93=Carriere!$B$116,D181,IF(Fiche!$H$93=Carriere!$B$117,D182,""))))))))</f>
      </c>
      <c r="Q150">
        <f>IF(Fiche!$H$93=Carriere!$B$111,E176,IF(Fiche!$H$93=Carriere!$B$112,E177,IF(Fiche!$H$93=Carriere!$B$113,E178,IF(Fiche!$H$93=Carriere!$B$114,E179,IF(Fiche!$H$93=Carriere!$B$114,E179,IF(Fiche!$H$93=Carriere!$B$115,E180,IF(Fiche!$H$93=Carriere!$B$116,E181,IF(Fiche!$H$93=Carriere!$B$117,E182,""))))))))</f>
      </c>
      <c r="R150">
        <f>IF(Fiche!$H$93=Carriere!$B$111,F176,IF(Fiche!$H$93=Carriere!$B$112,F177,IF(Fiche!$H$93=Carriere!$B$113,F178,IF(Fiche!$H$93=Carriere!$B$114,F179,IF(Fiche!$H$93=Carriere!$B$114,F179,IF(Fiche!$H$93=Carriere!$B$115,F180,IF(Fiche!$H$93=Carriere!$B$116,F181,IF(Fiche!$H$93=Carriere!$B$117,F182,""))))))))</f>
      </c>
      <c r="S150">
        <f>IF(Fiche!$H$93=Carriere!$B$111,G176,IF(Fiche!$H$93=Carriere!$B$112,G177,IF(Fiche!$H$93=Carriere!$B$113,G178,IF(Fiche!$H$93=Carriere!$B$114,G179,IF(Fiche!$H$93=Carriere!$B$114,G179,IF(Fiche!$H$93=Carriere!$B$115,G180,IF(Fiche!$H$93=Carriere!$B$116,G181,IF(Fiche!$H$93=Carriere!$B$117,G182,""))))))))</f>
      </c>
      <c r="T150">
        <f>IF(Fiche!$H$93=Carriere!$B$111,H176,IF(Fiche!$H$93=Carriere!$B$112,H177,IF(Fiche!$H$93=Carriere!$B$113,H178,IF(Fiche!$H$93=Carriere!$B$114,H179,IF(Fiche!$H$93=Carriere!$B$114,H179,IF(Fiche!$H$93=Carriere!$B$115,H180,IF(Fiche!$H$93=Carriere!$B$116,H181,IF(Fiche!$H$93=Carriere!$B$117,H182,""))))))))</f>
      </c>
      <c r="U150">
        <f>IF(Fiche!$H$93=Carriere!$B$111,I176,IF(Fiche!$H$93=Carriere!$B$112,I177,IF(Fiche!$H$93=Carriere!$B$113,I178,IF(Fiche!$H$93=Carriere!$B$114,I179,IF(Fiche!$H$93=Carriere!$B$114,I179,IF(Fiche!$H$93=Carriere!$B$115,I180,IF(Fiche!$H$93=Carriere!$B$116,I181,IF(Fiche!$H$93=Carriere!$B$117,I182,""))))))))</f>
      </c>
      <c r="V150">
        <f>IF(Fiche!$H$93=Carriere!$B$111,J176,IF(Fiche!$H$93=Carriere!$B$112,J177,IF(Fiche!$H$93=Carriere!$B$113,J178,IF(Fiche!$H$93=Carriere!$B$114,J179,IF(Fiche!$H$93=Carriere!$B$114,J179,IF(Fiche!$H$93=Carriere!$B$115,J180,IF(Fiche!$H$93=Carriere!$B$116,J181,IF(Fiche!$H$93=Carriere!$B$117,J182,""))))))))</f>
      </c>
      <c r="W150">
        <f>IF(Fiche!$H$93=Carriere!$B$111,K176,IF(Fiche!$H$93=Carriere!$B$112,K177,IF(Fiche!$H$93=Carriere!$B$113,K178,IF(Fiche!$H$93=Carriere!$B$114,K179,IF(Fiche!$H$93=Carriere!$B$114,K179,IF(Fiche!$H$93=Carriere!$B$115,K180,IF(Fiche!$H$93=Carriere!$B$116,K181,IF(Fiche!$H$93=Carriere!$B$117,K182,""))))))))</f>
      </c>
    </row>
    <row r="151" spans="1:23" ht="12.75">
      <c r="A151" s="31" t="s">
        <v>54</v>
      </c>
      <c r="B151" t="s">
        <v>198</v>
      </c>
      <c r="C151" t="s">
        <v>199</v>
      </c>
      <c r="N151" t="str">
        <f>IF(Fiche!$H$93=Carriere!$B$118,B183,IF(Fiche!$H$93=Carriere!$B$119,B184,IF(Fiche!$H$93=Carriere!$B$120,B185,IF(Fiche!$H$93=Carriere!$B$121,B186,IF(Fiche!$H$93=Carriere!$B$122,B187,IF(Fiche!$H$93=Carriere!$B$123,B188,IF(Fiche!$H$93=Carriere!$B$124,B189,IF(Fiche!$H$93=Carriere!$B$125,B190,""))))))))</f>
        <v>coups puisants </v>
      </c>
      <c r="O151" t="str">
        <f>IF(Fiche!$H$93=Carriere!$B$118,C183,IF(Fiche!$H$93=Carriere!$B$119,C184,IF(Fiche!$H$93=Carriere!$B$120,C185,IF(Fiche!$H$93=Carriere!$B$121,C186,IF(Fiche!$H$93=Carriere!$B$122,C187,IF(Fiche!$H$93=Carriere!$B$123,C188,IF(Fiche!$H$93=Carriere!$B$124,C189,IF(Fiche!$H$93=Carriere!$B$125,C190,""))))))))</f>
        <v>maitrise armes lourdes ou rechargement rapide</v>
      </c>
      <c r="P151">
        <f>IF(Fiche!$H$93=Carriere!$B$118,D183,IF(Fiche!$H$93=Carriere!$B$119,D184,IF(Fiche!$H$93=Carriere!$B$120,D185,IF(Fiche!$H$93=Carriere!$B$121,D186,IF(Fiche!$H$93=Carriere!$B$122,D187,IF(Fiche!$H$93=Carriere!$B$123,D188,IF(Fiche!$H$93=Carriere!$B$124,D189,IF(Fiche!$H$93=Carriere!$B$125,D190,""))))))))</f>
        <v>0</v>
      </c>
      <c r="Q151">
        <f>IF(Fiche!$H$93=Carriere!$B$118,E183,IF(Fiche!$H$93=Carriere!$B$119,E184,IF(Fiche!$H$93=Carriere!$B$120,E185,IF(Fiche!$H$93=Carriere!$B$121,E186,IF(Fiche!$H$93=Carriere!$B$122,E187,IF(Fiche!$H$93=Carriere!$B$123,E188,IF(Fiche!$H$93=Carriere!$B$124,E189,IF(Fiche!$H$93=Carriere!$B$125,E190,""))))))))</f>
        <v>0</v>
      </c>
      <c r="R151">
        <f>IF(Fiche!$H$93=Carriere!$B$118,F183,IF(Fiche!$H$93=Carriere!$B$119,F184,IF(Fiche!$H$93=Carriere!$B$120,F185,IF(Fiche!$H$93=Carriere!$B$121,F186,IF(Fiche!$H$93=Carriere!$B$122,F187,IF(Fiche!$H$93=Carriere!$B$123,F188,IF(Fiche!$H$93=Carriere!$B$124,F189,IF(Fiche!$H$93=Carriere!$B$125,F190,""))))))))</f>
        <v>0</v>
      </c>
      <c r="S151">
        <f>IF(Fiche!$H$93=Carriere!$B$118,G183,IF(Fiche!$H$93=Carriere!$B$119,G184,IF(Fiche!$H$93=Carriere!$B$120,G185,IF(Fiche!$H$93=Carriere!$B$121,G186,IF(Fiche!$H$93=Carriere!$B$122,G187,IF(Fiche!$H$93=Carriere!$B$123,G188,IF(Fiche!$H$93=Carriere!$B$124,G189,IF(Fiche!$H$93=Carriere!$B$125,G190,""))))))))</f>
        <v>0</v>
      </c>
      <c r="T151">
        <f>IF(Fiche!$H$93=Carriere!$B$118,H183,IF(Fiche!$H$93=Carriere!$B$119,H184,IF(Fiche!$H$93=Carriere!$B$120,H185,IF(Fiche!$H$93=Carriere!$B$121,H186,IF(Fiche!$H$93=Carriere!$B$122,H187,IF(Fiche!$H$93=Carriere!$B$123,H188,IF(Fiche!$H$93=Carriere!$B$124,H189,IF(Fiche!$H$93=Carriere!$B$125,H190,""))))))))</f>
        <v>0</v>
      </c>
      <c r="U151">
        <f>IF(Fiche!$H$93=Carriere!$B$118,I183,IF(Fiche!$H$93=Carriere!$B$119,I184,IF(Fiche!$H$93=Carriere!$B$120,I185,IF(Fiche!$H$93=Carriere!$B$121,I186,IF(Fiche!$H$93=Carriere!$B$122,I187,IF(Fiche!$H$93=Carriere!$B$123,I188,IF(Fiche!$H$93=Carriere!$B$124,I189,IF(Fiche!$H$93=Carriere!$B$125,I190,""))))))))</f>
        <v>0</v>
      </c>
      <c r="V151">
        <f>IF(Fiche!$H$93=Carriere!$B$118,J183,IF(Fiche!$H$93=Carriere!$B$119,J184,IF(Fiche!$H$93=Carriere!$B$120,J185,IF(Fiche!$H$93=Carriere!$B$121,J186,IF(Fiche!$H$93=Carriere!$B$122,J187,IF(Fiche!$H$93=Carriere!$B$123,J188,IF(Fiche!$H$93=Carriere!$B$124,J189,IF(Fiche!$H$93=Carriere!$B$125,J190,""))))))))</f>
        <v>0</v>
      </c>
      <c r="W151">
        <f>IF(Fiche!$H$93=Carriere!$B$118,K183,IF(Fiche!$H$93=Carriere!$B$119,K184,IF(Fiche!$H$93=Carriere!$B$120,K185,IF(Fiche!$H$93=Carriere!$B$121,K186,IF(Fiche!$H$93=Carriere!$B$122,K187,IF(Fiche!$H$93=Carriere!$B$123,K188,IF(Fiche!$H$93=Carriere!$B$124,K189,IF(Fiche!$H$93=Carriere!$B$125,K190,""))))))))</f>
        <v>0</v>
      </c>
    </row>
    <row r="152" spans="1:23" ht="12.75">
      <c r="A152" s="32" t="s">
        <v>55</v>
      </c>
      <c r="B152" t="s">
        <v>200</v>
      </c>
      <c r="C152" t="s">
        <v>201</v>
      </c>
      <c r="D152" t="s">
        <v>197</v>
      </c>
      <c r="N152">
        <f>IF(Fiche!$H$93=Carriere!$B$126,B191,IF(Fiche!$H$93=Carriere!$B$127,B192,IF(Fiche!$H$93=Carriere!$B$128,B193,IF(Fiche!$H$93=Carriere!$B$129,B194,IF(Fiche!$H$93=Carriere!$B$130,B195,IF(Fiche!$H$93=Carriere!$B$131,B196,IF(Fiche!$H$93=Carriere!$B$132,B197,IF(Fiche!$H$93=Carriere!$B$133,B198,""))))))))</f>
      </c>
      <c r="O152">
        <f>IF(Fiche!$H$93=Carriere!$B$126,C191,IF(Fiche!$H$93=Carriere!$B$127,C192,IF(Fiche!$H$93=Carriere!$B$128,C193,IF(Fiche!$H$93=Carriere!$B$129,C194,IF(Fiche!$H$93=Carriere!$B$130,C195,IF(Fiche!$H$93=Carriere!$B$131,C196,IF(Fiche!$H$93=Carriere!$B$132,C197,IF(Fiche!$H$93=Carriere!$B$133,C198,""))))))))</f>
      </c>
      <c r="P152">
        <f>IF(Fiche!$H$93=Carriere!$B$126,D191,IF(Fiche!$H$93=Carriere!$B$127,D192,IF(Fiche!$H$93=Carriere!$B$128,D193,IF(Fiche!$H$93=Carriere!$B$129,D194,IF(Fiche!$H$93=Carriere!$B$130,D195,IF(Fiche!$H$93=Carriere!$B$131,D196,IF(Fiche!$H$93=Carriere!$B$132,D197,IF(Fiche!$H$93=Carriere!$B$133,D198,""))))))))</f>
      </c>
      <c r="Q152">
        <f>IF(Fiche!$H$93=Carriere!$B$126,E191,IF(Fiche!$H$93=Carriere!$B$127,E192,IF(Fiche!$H$93=Carriere!$B$128,E193,IF(Fiche!$H$93=Carriere!$B$129,E194,IF(Fiche!$H$93=Carriere!$B$130,E195,IF(Fiche!$H$93=Carriere!$B$131,E196,IF(Fiche!$H$93=Carriere!$B$132,E197,IF(Fiche!$H$93=Carriere!$B$133,E198,""))))))))</f>
      </c>
      <c r="R152">
        <f>IF(Fiche!$H$93=Carriere!$B$126,F191,IF(Fiche!$H$93=Carriere!$B$127,F192,IF(Fiche!$H$93=Carriere!$B$128,F193,IF(Fiche!$H$93=Carriere!$B$129,F194,IF(Fiche!$H$93=Carriere!$B$130,F195,IF(Fiche!$H$93=Carriere!$B$131,F196,IF(Fiche!$H$93=Carriere!$B$132,F197,IF(Fiche!$H$93=Carriere!$B$133,F198,""))))))))</f>
      </c>
      <c r="S152">
        <f>IF(Fiche!$H$93=Carriere!$B$126,G191,IF(Fiche!$H$93=Carriere!$B$127,G192,IF(Fiche!$H$93=Carriere!$B$128,G193,IF(Fiche!$H$93=Carriere!$B$129,G194,IF(Fiche!$H$93=Carriere!$B$130,G195,IF(Fiche!$H$93=Carriere!$B$131,G196,IF(Fiche!$H$93=Carriere!$B$132,G197,IF(Fiche!$H$93=Carriere!$B$133,G198,""))))))))</f>
      </c>
      <c r="T152">
        <f>IF(Fiche!$H$93=Carriere!$B$126,H191,IF(Fiche!$H$93=Carriere!$B$127,H192,IF(Fiche!$H$93=Carriere!$B$128,H193,IF(Fiche!$H$93=Carriere!$B$129,H194,IF(Fiche!$H$93=Carriere!$B$130,H195,IF(Fiche!$H$93=Carriere!$B$131,H196,IF(Fiche!$H$93=Carriere!$B$132,H197,IF(Fiche!$H$93=Carriere!$B$133,H198,""))))))))</f>
      </c>
      <c r="U152">
        <f>IF(Fiche!$H$93=Carriere!$B$126,I191,IF(Fiche!$H$93=Carriere!$B$127,I192,IF(Fiche!$H$93=Carriere!$B$128,I193,IF(Fiche!$H$93=Carriere!$B$129,I194,IF(Fiche!$H$93=Carriere!$B$130,I195,IF(Fiche!$H$93=Carriere!$B$131,I196,IF(Fiche!$H$93=Carriere!$B$132,I197,IF(Fiche!$H$93=Carriere!$B$133,I198,""))))))))</f>
      </c>
      <c r="V152">
        <f>IF(Fiche!$H$93=Carriere!$B$126,J191,IF(Fiche!$H$93=Carriere!$B$127,J192,IF(Fiche!$H$93=Carriere!$B$128,J193,IF(Fiche!$H$93=Carriere!$B$129,J194,IF(Fiche!$H$93=Carriere!$B$130,J195,IF(Fiche!$H$93=Carriere!$B$131,J196,IF(Fiche!$H$93=Carriere!$B$132,J197,IF(Fiche!$H$93=Carriere!$B$133,J198,""))))))))</f>
      </c>
      <c r="W152">
        <f>IF(Fiche!$H$93=Carriere!$B$126,K191,IF(Fiche!$H$93=Carriere!$B$127,K192,IF(Fiche!$H$93=Carriere!$B$128,K193,IF(Fiche!$H$93=Carriere!$B$129,K194,IF(Fiche!$H$93=Carriere!$B$130,K195,IF(Fiche!$H$93=Carriere!$B$131,K196,IF(Fiche!$H$93=Carriere!$B$132,K197,IF(Fiche!$H$93=Carriere!$B$133,K198,""))))))))</f>
      </c>
    </row>
    <row r="153" spans="1:23" ht="12.75">
      <c r="A153" s="32" t="s">
        <v>56</v>
      </c>
      <c r="B153" t="s">
        <v>185</v>
      </c>
      <c r="C153" t="s">
        <v>202</v>
      </c>
      <c r="N153">
        <f>IF(Fiche!$H$93=Carriere!$B$134,B199,IF(Fiche!$H$93=Carriere!$B$135,B200,IF(Fiche!$H$93=Carriere!$B$136,B201,IF(Fiche!$H$93=Carriere!$B$137,B202,IF(Fiche!$H$93=Carriere!$B$138,B203,IF(Fiche!$H$93=Carriere!$B$139,B204,""))))))</f>
      </c>
      <c r="O153">
        <f>IF(Fiche!$H$93=Carriere!$B$134,C199,IF(Fiche!$H$93=Carriere!$B$135,C200,IF(Fiche!$H$93=Carriere!$B$136,C201,IF(Fiche!$H$93=Carriere!$B$137,C202,IF(Fiche!$H$93=Carriere!$B$138,C203,IF(Fiche!$H$93=Carriere!$B$139,C204,""))))))</f>
      </c>
      <c r="P153">
        <f>IF(Fiche!$H$93=Carriere!$B$134,D199,IF(Fiche!$H$93=Carriere!$B$135,D200,IF(Fiche!$H$93=Carriere!$B$136,D201,IF(Fiche!$H$93=Carriere!$B$137,D202,IF(Fiche!$H$93=Carriere!$B$138,D203,IF(Fiche!$H$93=Carriere!$B$139,D204,""))))))</f>
      </c>
      <c r="Q153">
        <f>IF(Fiche!$H$93=Carriere!$B$134,E199,IF(Fiche!$H$93=Carriere!$B$135,E200,IF(Fiche!$H$93=Carriere!$B$136,E201,IF(Fiche!$H$93=Carriere!$B$137,E202,IF(Fiche!$H$93=Carriere!$B$138,E203,IF(Fiche!$H$93=Carriere!$B$139,E204,""))))))</f>
      </c>
      <c r="R153">
        <f>IF(Fiche!$H$93=Carriere!$B$134,F199,IF(Fiche!$H$93=Carriere!$B$135,F200,IF(Fiche!$H$93=Carriere!$B$136,F201,IF(Fiche!$H$93=Carriere!$B$137,F202,IF(Fiche!$H$93=Carriere!$B$138,F203,IF(Fiche!$H$93=Carriere!$B$139,F204,""))))))</f>
      </c>
      <c r="S153">
        <f>IF(Fiche!$H$93=Carriere!$B$134,G199,IF(Fiche!$H$93=Carriere!$B$135,G200,IF(Fiche!$H$93=Carriere!$B$136,G201,IF(Fiche!$H$93=Carriere!$B$137,G202,IF(Fiche!$H$93=Carriere!$B$138,G203,IF(Fiche!$H$93=Carriere!$B$139,G204,""))))))</f>
      </c>
      <c r="T153">
        <f>IF(Fiche!$H$93=Carriere!$B$134,H199,IF(Fiche!$H$93=Carriere!$B$135,H200,IF(Fiche!$H$93=Carriere!$B$136,H201,IF(Fiche!$H$93=Carriere!$B$137,H202,IF(Fiche!$H$93=Carriere!$B$138,H203,IF(Fiche!$H$93=Carriere!$B$139,H204,""))))))</f>
      </c>
      <c r="U153">
        <f>IF(Fiche!$H$93=Carriere!$B$134,I199,IF(Fiche!$H$93=Carriere!$B$135,I200,IF(Fiche!$H$93=Carriere!$B$136,I201,IF(Fiche!$H$93=Carriere!$B$137,I202,IF(Fiche!$H$93=Carriere!$B$138,I203,IF(Fiche!$H$93=Carriere!$B$139,I204,""))))))</f>
      </c>
      <c r="V153">
        <f>IF(Fiche!$H$93=Carriere!$B$134,J199,IF(Fiche!$H$93=Carriere!$B$135,J200,IF(Fiche!$H$93=Carriere!$B$136,J201,IF(Fiche!$H$93=Carriere!$B$137,J202,IF(Fiche!$H$93=Carriere!$B$138,J203,IF(Fiche!$H$93=Carriere!$B$139,J204,""))))))</f>
      </c>
      <c r="W153">
        <f>IF(Fiche!$H$93=Carriere!$B$134,K199,IF(Fiche!$H$93=Carriere!$B$135,K200,IF(Fiche!$H$93=Carriere!$B$136,K201,IF(Fiche!$H$93=Carriere!$B$137,K202,IF(Fiche!$H$93=Carriere!$B$138,K203,IF(Fiche!$H$93=Carriere!$B$139,K204,""))))))</f>
      </c>
    </row>
    <row r="154" spans="1:5" ht="12.75">
      <c r="A154" s="32" t="s">
        <v>57</v>
      </c>
      <c r="B154" t="s">
        <v>200</v>
      </c>
      <c r="C154" t="s">
        <v>203</v>
      </c>
      <c r="D154" t="s">
        <v>204</v>
      </c>
      <c r="E154" t="s">
        <v>205</v>
      </c>
    </row>
    <row r="155" spans="1:5" ht="12.75">
      <c r="A155" s="32" t="s">
        <v>121</v>
      </c>
      <c r="B155" t="s">
        <v>206</v>
      </c>
      <c r="C155" t="s">
        <v>207</v>
      </c>
      <c r="D155" t="s">
        <v>208</v>
      </c>
      <c r="E155" t="s">
        <v>209</v>
      </c>
    </row>
    <row r="156" spans="1:23" ht="12.75">
      <c r="A156" s="32" t="s">
        <v>104</v>
      </c>
      <c r="B156" t="s">
        <v>210</v>
      </c>
      <c r="C156" t="s">
        <v>211</v>
      </c>
      <c r="N156" t="str">
        <f>IF(N146&lt;&gt;"",N146,IF(N147&lt;&gt;"",N147,IF(N148&lt;&gt;"",N148,IF(N149&lt;&gt;"",N149,IF(N150&lt;&gt;"",N150,IF(N151&lt;&gt;"",N151,IF(N152&lt;&gt;"",N152,IF(N153&lt;&gt;"",N153,""))))))))</f>
        <v>coups puisants </v>
      </c>
      <c r="O156" t="str">
        <f aca="true" t="shared" si="8" ref="O156:W156">IF(O146&lt;&gt;"",O146,IF(O147&lt;&gt;"",O147,IF(O148&lt;&gt;"",O148,IF(O149&lt;&gt;"",O149,IF(O150&lt;&gt;"",O150,IF(O151&lt;&gt;"",O151,IF(O152&lt;&gt;"",O152,IF(O153&lt;&gt;"",O153,""))))))))</f>
        <v>maitrise armes lourdes ou rechargement rapide</v>
      </c>
      <c r="P156">
        <f t="shared" si="8"/>
        <v>0</v>
      </c>
      <c r="Q156">
        <f t="shared" si="8"/>
        <v>0</v>
      </c>
      <c r="R156">
        <f t="shared" si="8"/>
        <v>0</v>
      </c>
      <c r="S156">
        <f t="shared" si="8"/>
        <v>0</v>
      </c>
      <c r="T156">
        <f t="shared" si="8"/>
        <v>0</v>
      </c>
      <c r="U156">
        <f t="shared" si="8"/>
        <v>0</v>
      </c>
      <c r="V156">
        <f t="shared" si="8"/>
        <v>0</v>
      </c>
      <c r="W156">
        <f t="shared" si="8"/>
        <v>0</v>
      </c>
    </row>
    <row r="157" spans="1:23" ht="12.75">
      <c r="A157" s="32" t="s">
        <v>105</v>
      </c>
      <c r="B157" t="s">
        <v>212</v>
      </c>
      <c r="C157" t="s">
        <v>213</v>
      </c>
      <c r="D157" t="s">
        <v>214</v>
      </c>
      <c r="N157" t="s">
        <v>0</v>
      </c>
      <c r="O157" t="s">
        <v>1</v>
      </c>
      <c r="P157" t="s">
        <v>2</v>
      </c>
      <c r="Q157" t="s">
        <v>3</v>
      </c>
      <c r="R157" t="s">
        <v>4</v>
      </c>
      <c r="S157" t="s">
        <v>5</v>
      </c>
      <c r="T157" t="s">
        <v>6</v>
      </c>
      <c r="U157" t="s">
        <v>7</v>
      </c>
      <c r="V157" t="s">
        <v>9</v>
      </c>
      <c r="W157" t="s">
        <v>10</v>
      </c>
    </row>
    <row r="158" spans="1:3" ht="12.75">
      <c r="A158" s="32" t="s">
        <v>107</v>
      </c>
      <c r="B158" t="s">
        <v>215</v>
      </c>
      <c r="C158" t="s">
        <v>216</v>
      </c>
    </row>
    <row r="159" spans="1:2" ht="12.75">
      <c r="A159" s="32" t="s">
        <v>58</v>
      </c>
      <c r="B159" t="s">
        <v>217</v>
      </c>
    </row>
    <row r="160" spans="1:14" ht="12.75">
      <c r="A160" s="32" t="s">
        <v>59</v>
      </c>
      <c r="B160" t="s">
        <v>218</v>
      </c>
      <c r="C160" t="s">
        <v>243</v>
      </c>
      <c r="D160" t="s">
        <v>220</v>
      </c>
      <c r="E160" t="s">
        <v>193</v>
      </c>
      <c r="F160" t="s">
        <v>221</v>
      </c>
      <c r="N160">
        <f>A68</f>
        <v>0</v>
      </c>
    </row>
    <row r="161" spans="1:2" ht="12.75">
      <c r="A161" s="32" t="s">
        <v>60</v>
      </c>
      <c r="B161" t="s">
        <v>222</v>
      </c>
    </row>
    <row r="162" spans="1:6" ht="12.75">
      <c r="A162" s="32" t="s">
        <v>61</v>
      </c>
      <c r="B162" t="s">
        <v>218</v>
      </c>
      <c r="C162" t="s">
        <v>223</v>
      </c>
      <c r="D162" t="s">
        <v>224</v>
      </c>
      <c r="E162" t="s">
        <v>225</v>
      </c>
      <c r="F162" t="s">
        <v>226</v>
      </c>
    </row>
    <row r="163" spans="1:5" ht="12.75">
      <c r="A163" s="32" t="s">
        <v>62</v>
      </c>
      <c r="B163" t="s">
        <v>231</v>
      </c>
      <c r="C163" t="s">
        <v>227</v>
      </c>
      <c r="D163" t="s">
        <v>228</v>
      </c>
      <c r="E163" t="s">
        <v>229</v>
      </c>
    </row>
    <row r="164" spans="1:4" ht="12.75">
      <c r="A164" s="32" t="s">
        <v>63</v>
      </c>
      <c r="B164" t="s">
        <v>203</v>
      </c>
      <c r="C164" t="s">
        <v>193</v>
      </c>
      <c r="D164" t="s">
        <v>230</v>
      </c>
    </row>
    <row r="165" spans="1:4" ht="12.75">
      <c r="A165" s="32" t="s">
        <v>64</v>
      </c>
      <c r="B165" t="s">
        <v>231</v>
      </c>
      <c r="C165" t="s">
        <v>232</v>
      </c>
      <c r="D165" t="s">
        <v>233</v>
      </c>
    </row>
    <row r="166" spans="1:2" ht="12.75">
      <c r="A166" s="32" t="s">
        <v>65</v>
      </c>
      <c r="B166" t="s">
        <v>234</v>
      </c>
    </row>
    <row r="167" spans="1:4" ht="12.75">
      <c r="A167" s="32" t="s">
        <v>66</v>
      </c>
      <c r="B167" t="s">
        <v>235</v>
      </c>
      <c r="C167" t="s">
        <v>236</v>
      </c>
      <c r="D167" t="s">
        <v>237</v>
      </c>
    </row>
    <row r="168" spans="1:4" ht="12.75">
      <c r="A168" s="32" t="s">
        <v>67</v>
      </c>
      <c r="B168" t="s">
        <v>238</v>
      </c>
      <c r="C168" t="s">
        <v>239</v>
      </c>
      <c r="D168" t="s">
        <v>199</v>
      </c>
    </row>
    <row r="169" spans="1:14" ht="12.75">
      <c r="A169" s="32" t="s">
        <v>68</v>
      </c>
      <c r="B169" t="s">
        <v>240</v>
      </c>
      <c r="C169" t="s">
        <v>235</v>
      </c>
      <c r="D169" t="s">
        <v>230</v>
      </c>
      <c r="E169" t="s">
        <v>241</v>
      </c>
      <c r="N169">
        <f aca="true" t="shared" si="9" ref="N169:N205">IF(AND($A$4&gt;G168,$A$4&lt;=G169),F169,"")</f>
      </c>
    </row>
    <row r="170" spans="1:14" ht="12.75">
      <c r="A170" s="32" t="s">
        <v>69</v>
      </c>
      <c r="B170" t="s">
        <v>242</v>
      </c>
      <c r="C170" t="s">
        <v>218</v>
      </c>
      <c r="D170" t="s">
        <v>243</v>
      </c>
      <c r="E170" t="s">
        <v>244</v>
      </c>
      <c r="N170">
        <f t="shared" si="9"/>
      </c>
    </row>
    <row r="171" spans="1:14" ht="12.75">
      <c r="A171" s="32" t="s">
        <v>138</v>
      </c>
      <c r="B171" t="s">
        <v>218</v>
      </c>
      <c r="C171" t="s">
        <v>245</v>
      </c>
      <c r="D171" t="s">
        <v>246</v>
      </c>
      <c r="E171" t="s">
        <v>247</v>
      </c>
      <c r="F171" t="s">
        <v>248</v>
      </c>
      <c r="G171" t="s">
        <v>249</v>
      </c>
      <c r="N171" t="str">
        <f t="shared" si="9"/>
        <v>maitrise armes de jet</v>
      </c>
    </row>
    <row r="172" spans="1:14" ht="12.75">
      <c r="A172" s="32" t="s">
        <v>70</v>
      </c>
      <c r="B172" t="s">
        <v>250</v>
      </c>
      <c r="C172" t="s">
        <v>251</v>
      </c>
      <c r="N172">
        <f t="shared" si="9"/>
      </c>
    </row>
    <row r="173" spans="1:14" ht="12.75">
      <c r="A173" s="32" t="s">
        <v>71</v>
      </c>
      <c r="B173" t="s">
        <v>377</v>
      </c>
      <c r="C173" t="s">
        <v>203</v>
      </c>
      <c r="D173" t="s">
        <v>252</v>
      </c>
      <c r="E173" t="s">
        <v>32</v>
      </c>
      <c r="N173">
        <f t="shared" si="9"/>
      </c>
    </row>
    <row r="174" spans="1:14" ht="12.75">
      <c r="A174" s="32" t="s">
        <v>72</v>
      </c>
      <c r="B174" t="s">
        <v>197</v>
      </c>
      <c r="C174" t="s">
        <v>219</v>
      </c>
      <c r="D174" t="s">
        <v>241</v>
      </c>
      <c r="E174" t="s">
        <v>253</v>
      </c>
      <c r="F174" t="s">
        <v>229</v>
      </c>
      <c r="G174" t="s">
        <v>254</v>
      </c>
      <c r="H174" t="s">
        <v>255</v>
      </c>
      <c r="N174" t="str">
        <f t="shared" si="9"/>
        <v>coups precis ou sur ses gardes</v>
      </c>
    </row>
    <row r="175" spans="1:14" ht="12.75">
      <c r="A175" s="32" t="s">
        <v>73</v>
      </c>
      <c r="B175" t="s">
        <v>256</v>
      </c>
      <c r="C175" t="s">
        <v>257</v>
      </c>
      <c r="N175">
        <f t="shared" si="9"/>
      </c>
    </row>
    <row r="176" spans="1:14" ht="12.75">
      <c r="A176" s="32" t="s">
        <v>74</v>
      </c>
      <c r="B176" t="s">
        <v>235</v>
      </c>
      <c r="C176" t="s">
        <v>258</v>
      </c>
      <c r="D176" t="s">
        <v>259</v>
      </c>
      <c r="N176">
        <f t="shared" si="9"/>
      </c>
    </row>
    <row r="177" spans="1:14" ht="12.75">
      <c r="A177" s="32" t="s">
        <v>75</v>
      </c>
      <c r="B177" t="s">
        <v>197</v>
      </c>
      <c r="C177" t="s">
        <v>260</v>
      </c>
      <c r="N177">
        <f t="shared" si="9"/>
      </c>
    </row>
    <row r="178" spans="1:14" ht="12.75">
      <c r="A178" s="32" t="s">
        <v>76</v>
      </c>
      <c r="B178" t="s">
        <v>192</v>
      </c>
      <c r="C178" t="s">
        <v>261</v>
      </c>
      <c r="D178" t="s">
        <v>262</v>
      </c>
      <c r="N178">
        <f t="shared" si="9"/>
      </c>
    </row>
    <row r="179" spans="1:14" ht="12.75">
      <c r="A179" s="31" t="s">
        <v>77</v>
      </c>
      <c r="B179" t="s">
        <v>218</v>
      </c>
      <c r="C179" t="s">
        <v>243</v>
      </c>
      <c r="D179" t="s">
        <v>246</v>
      </c>
      <c r="N179">
        <f t="shared" si="9"/>
      </c>
    </row>
    <row r="180" spans="1:14" ht="12.75">
      <c r="A180" s="32" t="s">
        <v>78</v>
      </c>
      <c r="B180" t="s">
        <v>263</v>
      </c>
      <c r="C180" t="s">
        <v>264</v>
      </c>
      <c r="D180" t="s">
        <v>185</v>
      </c>
      <c r="E180" t="s">
        <v>265</v>
      </c>
      <c r="N180">
        <f t="shared" si="9"/>
      </c>
    </row>
    <row r="181" spans="1:14" ht="12.75">
      <c r="A181" s="32" t="s">
        <v>79</v>
      </c>
      <c r="B181" t="s">
        <v>266</v>
      </c>
      <c r="C181" t="s">
        <v>267</v>
      </c>
      <c r="D181" t="s">
        <v>246</v>
      </c>
      <c r="N181">
        <f t="shared" si="9"/>
      </c>
    </row>
    <row r="182" spans="1:14" ht="12.75">
      <c r="A182" s="32" t="s">
        <v>80</v>
      </c>
      <c r="B182" t="s">
        <v>192</v>
      </c>
      <c r="C182" t="s">
        <v>193</v>
      </c>
      <c r="N182">
        <f t="shared" si="9"/>
      </c>
    </row>
    <row r="183" spans="1:14" ht="12.75">
      <c r="A183" s="32" t="s">
        <v>81</v>
      </c>
      <c r="B183" t="s">
        <v>231</v>
      </c>
      <c r="C183" t="s">
        <v>268</v>
      </c>
      <c r="N183">
        <f t="shared" si="9"/>
      </c>
    </row>
    <row r="184" spans="1:14" ht="12.75">
      <c r="A184" s="32" t="s">
        <v>82</v>
      </c>
      <c r="B184" t="s">
        <v>269</v>
      </c>
      <c r="C184" t="s">
        <v>193</v>
      </c>
      <c r="D184" t="s">
        <v>197</v>
      </c>
      <c r="N184">
        <f t="shared" si="9"/>
      </c>
    </row>
    <row r="185" spans="1:14" ht="12.75">
      <c r="A185" s="32" t="s">
        <v>83</v>
      </c>
      <c r="B185" t="s">
        <v>232</v>
      </c>
      <c r="C185" t="s">
        <v>270</v>
      </c>
      <c r="D185" t="s">
        <v>271</v>
      </c>
      <c r="E185" t="s">
        <v>272</v>
      </c>
      <c r="N185">
        <f t="shared" si="9"/>
      </c>
    </row>
    <row r="186" spans="1:14" ht="12.75">
      <c r="A186" s="32" t="s">
        <v>84</v>
      </c>
      <c r="B186" t="s">
        <v>273</v>
      </c>
      <c r="C186" t="s">
        <v>274</v>
      </c>
      <c r="N186">
        <f t="shared" si="9"/>
      </c>
    </row>
    <row r="187" spans="1:14" ht="12.75">
      <c r="A187" s="32" t="s">
        <v>85</v>
      </c>
      <c r="B187" t="s">
        <v>275</v>
      </c>
      <c r="C187" t="s">
        <v>276</v>
      </c>
      <c r="N187">
        <f t="shared" si="9"/>
      </c>
    </row>
    <row r="188" spans="1:14" ht="12.75">
      <c r="A188" s="32" t="s">
        <v>86</v>
      </c>
      <c r="B188" t="s">
        <v>277</v>
      </c>
      <c r="C188" t="s">
        <v>278</v>
      </c>
      <c r="N188">
        <f t="shared" si="9"/>
      </c>
    </row>
    <row r="189" spans="1:14" ht="12.75">
      <c r="A189" s="32" t="s">
        <v>87</v>
      </c>
      <c r="B189" t="s">
        <v>279</v>
      </c>
      <c r="C189" t="s">
        <v>280</v>
      </c>
      <c r="N189">
        <f t="shared" si="9"/>
      </c>
    </row>
    <row r="190" spans="1:14" ht="12.75">
      <c r="A190" s="32" t="s">
        <v>88</v>
      </c>
      <c r="B190" t="s">
        <v>431</v>
      </c>
      <c r="C190" t="s">
        <v>237</v>
      </c>
      <c r="N190">
        <f t="shared" si="9"/>
      </c>
    </row>
    <row r="191" spans="1:14" ht="12.75">
      <c r="A191" s="32" t="s">
        <v>89</v>
      </c>
      <c r="B191" t="s">
        <v>281</v>
      </c>
      <c r="C191" t="s">
        <v>247</v>
      </c>
      <c r="D191" t="s">
        <v>185</v>
      </c>
      <c r="E191" t="s">
        <v>208</v>
      </c>
      <c r="F191" t="s">
        <v>193</v>
      </c>
      <c r="N191">
        <f t="shared" si="9"/>
      </c>
    </row>
    <row r="192" spans="1:14" ht="12.75">
      <c r="A192" s="32" t="s">
        <v>90</v>
      </c>
      <c r="B192" t="s">
        <v>431</v>
      </c>
      <c r="C192" t="s">
        <v>282</v>
      </c>
      <c r="D192" t="s">
        <v>31</v>
      </c>
      <c r="E192" t="s">
        <v>32</v>
      </c>
      <c r="N192">
        <f t="shared" si="9"/>
      </c>
    </row>
    <row r="193" spans="1:14" ht="12.75">
      <c r="A193" s="32" t="s">
        <v>91</v>
      </c>
      <c r="B193" t="s">
        <v>235</v>
      </c>
      <c r="C193" t="s">
        <v>283</v>
      </c>
      <c r="N193">
        <f t="shared" si="9"/>
      </c>
    </row>
    <row r="194" spans="1:14" ht="12.75">
      <c r="A194" s="32" t="s">
        <v>92</v>
      </c>
      <c r="B194" t="s">
        <v>284</v>
      </c>
      <c r="N194">
        <f t="shared" si="9"/>
      </c>
    </row>
    <row r="195" spans="1:14" ht="12.75">
      <c r="A195" s="32" t="s">
        <v>93</v>
      </c>
      <c r="B195" t="s">
        <v>285</v>
      </c>
      <c r="C195" t="s">
        <v>286</v>
      </c>
      <c r="D195" t="s">
        <v>287</v>
      </c>
      <c r="N195">
        <f t="shared" si="9"/>
      </c>
    </row>
    <row r="196" spans="1:14" ht="12.75">
      <c r="A196" s="32" t="s">
        <v>94</v>
      </c>
      <c r="B196" t="s">
        <v>288</v>
      </c>
      <c r="C196" t="s">
        <v>289</v>
      </c>
      <c r="D196" t="s">
        <v>290</v>
      </c>
      <c r="N196">
        <f t="shared" si="9"/>
      </c>
    </row>
    <row r="197" spans="1:14" ht="12.75">
      <c r="A197" s="32" t="s">
        <v>95</v>
      </c>
      <c r="B197" t="s">
        <v>291</v>
      </c>
      <c r="C197" t="s">
        <v>292</v>
      </c>
      <c r="D197" t="s">
        <v>293</v>
      </c>
      <c r="E197" t="s">
        <v>246</v>
      </c>
      <c r="F197" t="s">
        <v>294</v>
      </c>
      <c r="N197">
        <f t="shared" si="9"/>
      </c>
    </row>
    <row r="198" spans="1:14" ht="12.75">
      <c r="A198" s="32" t="s">
        <v>96</v>
      </c>
      <c r="B198" t="s">
        <v>295</v>
      </c>
      <c r="C198" t="s">
        <v>296</v>
      </c>
      <c r="N198">
        <f t="shared" si="9"/>
      </c>
    </row>
    <row r="199" spans="1:14" ht="12.75">
      <c r="A199" s="32" t="s">
        <v>97</v>
      </c>
      <c r="B199" t="s">
        <v>218</v>
      </c>
      <c r="C199" t="s">
        <v>243</v>
      </c>
      <c r="D199" t="s">
        <v>260</v>
      </c>
      <c r="E199" t="s">
        <v>245</v>
      </c>
      <c r="F199" t="s">
        <v>297</v>
      </c>
      <c r="G199" t="s">
        <v>246</v>
      </c>
      <c r="N199" t="str">
        <f t="shared" si="9"/>
        <v>menacant ou sociable</v>
      </c>
    </row>
    <row r="200" spans="1:14" ht="12.75">
      <c r="A200" s="32" t="s">
        <v>98</v>
      </c>
      <c r="B200" t="s">
        <v>298</v>
      </c>
      <c r="C200" t="s">
        <v>299</v>
      </c>
      <c r="D200" t="s">
        <v>31</v>
      </c>
      <c r="N200">
        <f t="shared" si="9"/>
      </c>
    </row>
    <row r="201" spans="1:14" ht="12.75">
      <c r="A201" s="32" t="s">
        <v>99</v>
      </c>
      <c r="B201" t="s">
        <v>245</v>
      </c>
      <c r="C201" t="s">
        <v>243</v>
      </c>
      <c r="D201" t="s">
        <v>246</v>
      </c>
      <c r="E201" t="s">
        <v>300</v>
      </c>
      <c r="F201" t="s">
        <v>197</v>
      </c>
      <c r="G201" t="s">
        <v>209</v>
      </c>
      <c r="N201" t="str">
        <f t="shared" si="9"/>
        <v>maitrise armes lourdes</v>
      </c>
    </row>
    <row r="202" spans="1:14" ht="12.75">
      <c r="A202" s="32" t="s">
        <v>100</v>
      </c>
      <c r="B202" t="s">
        <v>192</v>
      </c>
      <c r="C202" t="s">
        <v>301</v>
      </c>
      <c r="D202" t="s">
        <v>302</v>
      </c>
      <c r="N202">
        <f t="shared" si="9"/>
      </c>
    </row>
    <row r="203" spans="1:14" ht="12.75">
      <c r="A203" s="32" t="s">
        <v>101</v>
      </c>
      <c r="B203" t="s">
        <v>232</v>
      </c>
      <c r="C203" t="s">
        <v>303</v>
      </c>
      <c r="D203" t="s">
        <v>234</v>
      </c>
      <c r="N203">
        <f t="shared" si="9"/>
      </c>
    </row>
    <row r="204" spans="1:14" ht="12.75">
      <c r="A204" s="32" t="s">
        <v>102</v>
      </c>
      <c r="B204" t="s">
        <v>304</v>
      </c>
      <c r="C204" t="s">
        <v>432</v>
      </c>
      <c r="N204">
        <f t="shared" si="9"/>
      </c>
    </row>
    <row r="205" spans="1:14" ht="12.75">
      <c r="A205" s="31" t="s">
        <v>103</v>
      </c>
      <c r="N205">
        <f t="shared" si="9"/>
      </c>
    </row>
    <row r="206" ht="12.75">
      <c r="A206"/>
    </row>
    <row r="207" ht="12.75">
      <c r="A207"/>
    </row>
    <row r="208" ht="12.75">
      <c r="A208"/>
    </row>
    <row r="213" spans="1:9" ht="12.75">
      <c r="A213"/>
      <c r="B213" t="s">
        <v>315</v>
      </c>
      <c r="C213" t="s">
        <v>433</v>
      </c>
      <c r="D213" t="s">
        <v>434</v>
      </c>
      <c r="E213" t="s">
        <v>316</v>
      </c>
      <c r="F213" t="s">
        <v>317</v>
      </c>
      <c r="G213" t="s">
        <v>318</v>
      </c>
      <c r="H213" t="s">
        <v>319</v>
      </c>
      <c r="I213" t="s">
        <v>320</v>
      </c>
    </row>
    <row r="214" spans="1:23" ht="12.75">
      <c r="A214" s="28" t="s">
        <v>49</v>
      </c>
      <c r="B214" t="s">
        <v>435</v>
      </c>
      <c r="C214" t="s">
        <v>321</v>
      </c>
      <c r="D214" t="s">
        <v>322</v>
      </c>
      <c r="E214" t="s">
        <v>323</v>
      </c>
      <c r="F214" t="s">
        <v>324</v>
      </c>
      <c r="G214" t="s">
        <v>319</v>
      </c>
      <c r="H214" t="s">
        <v>320</v>
      </c>
      <c r="I214" t="s">
        <v>325</v>
      </c>
      <c r="N214">
        <f>IF(Fiche!$H$93=Carriere!$B$80,B213,IF(Fiche!$H$93=Carriere!$B$81,B214,IF(Fiche!$H$93=Carriere!$B$82,B215,IF(Fiche!$H$93=Carriere!$B$83,B216,IF(Fiche!$H$93=Carriere!$B$84,B217,IF(Fiche!$H$93=Carriere!$B$85,B218,IF(Fiche!$H$93=Carriere!$B$86,B219,IF(Fiche!$H$93=Carriere!$B$87,B220,""))))))))</f>
      </c>
      <c r="O214">
        <f>IF(Fiche!$H$93=Carriere!$B$80,C213,IF(Fiche!$H$93=Carriere!$B$81,C214,IF(Fiche!$H$93=Carriere!$B$82,C215,IF(Fiche!$H$93=Carriere!$B$83,C216,IF(Fiche!$H$93=Carriere!$B$84,C217,IF(Fiche!$H$93=Carriere!$B$85,C218,IF(Fiche!$H$93=Carriere!$B$86,C219,IF(Fiche!$H$93=Carriere!$B$87,C220,""))))))))</f>
      </c>
      <c r="P214">
        <f>IF(Fiche!$H$93=Carriere!$B$80,D213,IF(Fiche!$H$93=Carriere!$B$81,D214,IF(Fiche!$H$93=Carriere!$B$82,D215,IF(Fiche!$H$93=Carriere!$B$83,D216,IF(Fiche!$H$93=Carriere!$B$84,D217,IF(Fiche!$H$93=Carriere!$B$85,D218,IF(Fiche!$H$93=Carriere!$B$86,D219,IF(Fiche!$H$93=Carriere!$B$87,D220,""))))))))</f>
      </c>
      <c r="Q214">
        <f>IF(Fiche!$H$93=Carriere!$B$80,E213,IF(Fiche!$H$93=Carriere!$B$81,E214,IF(Fiche!$H$93=Carriere!$B$82,E215,IF(Fiche!$H$93=Carriere!$B$83,E216,IF(Fiche!$H$93=Carriere!$B$84,E217,IF(Fiche!$H$93=Carriere!$B$85,E218,IF(Fiche!$H$93=Carriere!$B$86,E219,IF(Fiche!$H$93=Carriere!$B$87,E220,""))))))))</f>
      </c>
      <c r="R214">
        <f>IF(Fiche!$H$93=Carriere!$B$80,F213,IF(Fiche!$H$93=Carriere!$B$81,F214,IF(Fiche!$H$93=Carriere!$B$82,F215,IF(Fiche!$H$93=Carriere!$B$83,F216,IF(Fiche!$H$93=Carriere!$B$84,F217,IF(Fiche!$H$93=Carriere!$B$85,F218,IF(Fiche!$H$93=Carriere!$B$86,F219,IF(Fiche!$H$93=Carriere!$B$87,F220,""))))))))</f>
      </c>
      <c r="S214">
        <f>IF(Fiche!$H$93=Carriere!$B$80,G213,IF(Fiche!$H$93=Carriere!$B$81,G214,IF(Fiche!$H$93=Carriere!$B$82,G215,IF(Fiche!$H$93=Carriere!$B$83,G216,IF(Fiche!$H$93=Carriere!$B$84,G217,IF(Fiche!$H$93=Carriere!$B$85,G218,IF(Fiche!$H$93=Carriere!$B$86,G219,IF(Fiche!$H$93=Carriere!$B$87,G220,""))))))))</f>
      </c>
      <c r="T214">
        <f>IF(Fiche!$H$93=Carriere!$B$80,H213,IF(Fiche!$H$93=Carriere!$B$81,H214,IF(Fiche!$H$93=Carriere!$B$82,H215,IF(Fiche!$H$93=Carriere!$B$83,H216,IF(Fiche!$H$93=Carriere!$B$84,H217,IF(Fiche!$H$93=Carriere!$B$85,H218,IF(Fiche!$H$93=Carriere!$B$86,H219,IF(Fiche!$H$93=Carriere!$B$87,H220,""))))))))</f>
      </c>
      <c r="U214">
        <f>IF(Fiche!$H$93=Carriere!$B$80,I213,IF(Fiche!$H$93=Carriere!$B$81,I214,IF(Fiche!$H$93=Carriere!$B$82,I215,IF(Fiche!$H$93=Carriere!$B$83,I216,IF(Fiche!$H$93=Carriere!$B$84,I217,IF(Fiche!$H$93=Carriere!$B$85,I218,IF(Fiche!$H$93=Carriere!$B$86,I219,IF(Fiche!$H$93=Carriere!$B$87,I220,""))))))))</f>
      </c>
      <c r="V214">
        <f>IF(Fiche!$H$93=Carriere!$B$80,J213,IF(Fiche!$H$93=Carriere!$B$81,J214,IF(Fiche!$H$93=Carriere!$B$82,J215,IF(Fiche!$H$93=Carriere!$B$83,J216,IF(Fiche!$H$93=Carriere!$B$84,J217,IF(Fiche!$H$93=Carriere!$B$85,J218,IF(Fiche!$H$93=Carriere!$B$86,J219,IF(Fiche!$H$93=Carriere!$B$87,J220,""))))))))</f>
      </c>
      <c r="W214">
        <f>IF(Fiche!$H$93=Carriere!$B$80,K213,IF(Fiche!$H$93=Carriere!$B$81,K214,IF(Fiche!$H$93=Carriere!$B$82,K215,IF(Fiche!$H$93=Carriere!$B$83,K216,IF(Fiche!$H$93=Carriere!$B$84,K217,IF(Fiche!$H$93=Carriere!$B$85,K218,IF(Fiche!$H$93=Carriere!$B$86,K219,IF(Fiche!$H$93=Carriere!$B$87,K220,""))))))))</f>
      </c>
    </row>
    <row r="215" spans="1:23" ht="12.75">
      <c r="A215" s="28" t="s">
        <v>50</v>
      </c>
      <c r="B215" t="s">
        <v>464</v>
      </c>
      <c r="C215" t="s">
        <v>326</v>
      </c>
      <c r="D215" t="s">
        <v>482</v>
      </c>
      <c r="E215" t="s">
        <v>327</v>
      </c>
      <c r="F215" t="s">
        <v>319</v>
      </c>
      <c r="G215" t="s">
        <v>328</v>
      </c>
      <c r="H215" t="s">
        <v>329</v>
      </c>
      <c r="I215" t="s">
        <v>320</v>
      </c>
      <c r="N215">
        <f>IF(Fiche!$H$93=Carriere!$B$88,B221,IF(Fiche!$H$93=Carriere!$B$89,B222,IF(Fiche!$H$93=Carriere!$B$90,B223,IF(Fiche!$H$93=Carriere!$B$91,B224,IF(Fiche!$H$93=Carriere!$B$92,B225,IF(Fiche!$H$93=Carriere!$B$93,B226,IF(Fiche!$H$93=Carriere!$B$94,B227,IF(Fiche!$H$93=Carriere!$B$95,B228,""))))))))</f>
      </c>
      <c r="O215">
        <f>IF(Fiche!$H$93=Carriere!$B$88,C221,IF(Fiche!$H$93=Carriere!$B$89,C222,IF(Fiche!$H$93=Carriere!$B$90,C223,IF(Fiche!$H$93=Carriere!$B$91,C224,IF(Fiche!$H$93=Carriere!$B$92,C225,IF(Fiche!$H$93=Carriere!$B$93,C226,IF(Fiche!$H$93=Carriere!$B$94,C227,IF(Fiche!$H$93=Carriere!$B$95,C228,""))))))))</f>
      </c>
      <c r="P215">
        <f>IF(Fiche!$H$93=Carriere!$B$88,D221,IF(Fiche!$H$93=Carriere!$B$89,D222,IF(Fiche!$H$93=Carriere!$B$90,D223,IF(Fiche!$H$93=Carriere!$B$91,D224,IF(Fiche!$H$93=Carriere!$B$92,D225,IF(Fiche!$H$93=Carriere!$B$93,D226,IF(Fiche!$H$93=Carriere!$B$94,D227,IF(Fiche!$H$93=Carriere!$B$95,D228,""))))))))</f>
      </c>
      <c r="Q215">
        <f>IF(Fiche!$H$93=Carriere!$B$88,E221,IF(Fiche!$H$93=Carriere!$B$89,E222,IF(Fiche!$H$93=Carriere!$B$90,E223,IF(Fiche!$H$93=Carriere!$B$91,E224,IF(Fiche!$H$93=Carriere!$B$92,E225,IF(Fiche!$H$93=Carriere!$B$93,E226,IF(Fiche!$H$93=Carriere!$B$94,E227,IF(Fiche!$H$93=Carriere!$B$95,E228,""))))))))</f>
      </c>
      <c r="R215">
        <f>IF(Fiche!$H$93=Carriere!$B$88,F221,IF(Fiche!$H$93=Carriere!$B$89,F222,IF(Fiche!$H$93=Carriere!$B$90,F223,IF(Fiche!$H$93=Carriere!$B$91,F224,IF(Fiche!$H$93=Carriere!$B$92,F225,IF(Fiche!$H$93=Carriere!$B$93,F226,IF(Fiche!$H$93=Carriere!$B$94,F227,IF(Fiche!$H$93=Carriere!$B$95,F228,""))))))))</f>
      </c>
      <c r="S215">
        <f>IF(Fiche!$H$93=Carriere!$B$88,G221,IF(Fiche!$H$93=Carriere!$B$89,G222,IF(Fiche!$H$93=Carriere!$B$90,G223,IF(Fiche!$H$93=Carriere!$B$91,G224,IF(Fiche!$H$93=Carriere!$B$92,G225,IF(Fiche!$H$93=Carriere!$B$93,G226,IF(Fiche!$H$93=Carriere!$B$94,G227,IF(Fiche!$H$93=Carriere!$B$95,G228,""))))))))</f>
      </c>
      <c r="T215">
        <f>IF(Fiche!$H$93=Carriere!$B$88,H221,IF(Fiche!$H$93=Carriere!$B$89,H222,IF(Fiche!$H$93=Carriere!$B$90,H223,IF(Fiche!$H$93=Carriere!$B$91,H224,IF(Fiche!$H$93=Carriere!$B$92,H225,IF(Fiche!$H$93=Carriere!$B$93,H226,IF(Fiche!$H$93=Carriere!$B$94,H227,IF(Fiche!$H$93=Carriere!$B$95,H228,""))))))))</f>
      </c>
      <c r="U215">
        <f>IF(Fiche!$H$93=Carriere!$B$88,I221,IF(Fiche!$H$93=Carriere!$B$89,I222,IF(Fiche!$H$93=Carriere!$B$90,I223,IF(Fiche!$H$93=Carriere!$B$91,I224,IF(Fiche!$H$93=Carriere!$B$92,I225,IF(Fiche!$H$93=Carriere!$B$93,I226,IF(Fiche!$H$93=Carriere!$B$94,I227,IF(Fiche!$H$93=Carriere!$B$95,I228,""))))))))</f>
      </c>
      <c r="V215">
        <f>IF(Fiche!$H$93=Carriere!$B$88,J221,IF(Fiche!$H$93=Carriere!$B$89,J222,IF(Fiche!$H$93=Carriere!$B$90,J223,IF(Fiche!$H$93=Carriere!$B$91,J224,IF(Fiche!$H$93=Carriere!$B$92,J225,IF(Fiche!$H$93=Carriere!$B$93,J226,IF(Fiche!$H$93=Carriere!$B$94,J227,IF(Fiche!$H$93=Carriere!$B$95,J228,""))))))))</f>
      </c>
      <c r="W215">
        <f>IF(Fiche!$H$93=Carriere!$B$88,K221,IF(Fiche!$H$93=Carriere!$B$89,K222,IF(Fiche!$H$93=Carriere!$B$90,K223,IF(Fiche!$H$93=Carriere!$B$91,K224,IF(Fiche!$H$93=Carriere!$B$92,K225,IF(Fiche!$H$93=Carriere!$B$93,K226,IF(Fiche!$H$93=Carriere!$B$94,K227,IF(Fiche!$H$93=Carriere!$B$95,K228,""))))))))</f>
      </c>
    </row>
    <row r="216" spans="1:23" ht="12.75">
      <c r="A216" s="28" t="s">
        <v>51</v>
      </c>
      <c r="B216" t="s">
        <v>315</v>
      </c>
      <c r="C216" t="s">
        <v>483</v>
      </c>
      <c r="D216" t="s">
        <v>436</v>
      </c>
      <c r="E216" t="s">
        <v>330</v>
      </c>
      <c r="F216" t="s">
        <v>331</v>
      </c>
      <c r="G216" t="s">
        <v>318</v>
      </c>
      <c r="H216" t="s">
        <v>320</v>
      </c>
      <c r="I216" t="s">
        <v>332</v>
      </c>
      <c r="N216">
        <f>IF(Fiche!$H$93=Carriere!$B$96,B229,IF(Fiche!$H$93=Carriere!$B$97,B230,IF(Fiche!$H$93=Carriere!$B$98,B231,IF(Fiche!$H$93=Carriere!$B$99,B232,IF(Fiche!$H$93=Carriere!$B$100,B233,IF(Fiche!$H$93=Carriere!$B$101,B234,IF(Fiche!$H$93=Carriere!$B$102,B235,"")))))))</f>
      </c>
      <c r="O216">
        <f>IF(Fiche!$H$93=Carriere!$B$96,C229,IF(Fiche!$H$93=Carriere!$B$97,C230,IF(Fiche!$H$93=Carriere!$B$98,C231,IF(Fiche!$H$93=Carriere!$B$99,C232,IF(Fiche!$H$93=Carriere!$B$100,C233,IF(Fiche!$H$93=Carriere!$B$101,C234,IF(Fiche!$H$93=Carriere!$B$102,C235,"")))))))</f>
      </c>
      <c r="P216">
        <f>IF(Fiche!$H$93=Carriere!$B$96,D229,IF(Fiche!$H$93=Carriere!$B$97,D230,IF(Fiche!$H$93=Carriere!$B$98,D231,IF(Fiche!$H$93=Carriere!$B$99,D232,IF(Fiche!$H$93=Carriere!$B$100,D233,IF(Fiche!$H$93=Carriere!$B$101,D234,IF(Fiche!$H$93=Carriere!$B$102,D235,"")))))))</f>
      </c>
      <c r="Q216">
        <f>IF(Fiche!$H$93=Carriere!$B$96,E229,IF(Fiche!$H$93=Carriere!$B$97,E230,IF(Fiche!$H$93=Carriere!$B$98,E231,IF(Fiche!$H$93=Carriere!$B$99,E232,IF(Fiche!$H$93=Carriere!$B$100,E233,IF(Fiche!$H$93=Carriere!$B$101,E234,IF(Fiche!$H$93=Carriere!$B$102,E235,"")))))))</f>
      </c>
      <c r="R216">
        <f>IF(Fiche!$H$93=Carriere!$B$96,F229,IF(Fiche!$H$93=Carriere!$B$97,F230,IF(Fiche!$H$93=Carriere!$B$98,F231,IF(Fiche!$H$93=Carriere!$B$99,F232,IF(Fiche!$H$93=Carriere!$B$100,F233,IF(Fiche!$H$93=Carriere!$B$101,F234,IF(Fiche!$H$93=Carriere!$B$102,F235,"")))))))</f>
      </c>
      <c r="S216">
        <f>IF(Fiche!$H$93=Carriere!$B$96,G229,IF(Fiche!$H$93=Carriere!$B$97,G230,IF(Fiche!$H$93=Carriere!$B$98,G231,IF(Fiche!$H$93=Carriere!$B$99,G232,IF(Fiche!$H$93=Carriere!$B$100,G233,IF(Fiche!$H$93=Carriere!$B$101,G234,IF(Fiche!$H$93=Carriere!$B$102,G235,"")))))))</f>
      </c>
      <c r="T216">
        <f>IF(Fiche!$H$93=Carriere!$B$96,H229,IF(Fiche!$H$93=Carriere!$B$97,H230,IF(Fiche!$H$93=Carriere!$B$98,H231,IF(Fiche!$H$93=Carriere!$B$99,H232,IF(Fiche!$H$93=Carriere!$B$100,H233,IF(Fiche!$H$93=Carriere!$B$101,H234,IF(Fiche!$H$93=Carriere!$B$102,H235,"")))))))</f>
      </c>
      <c r="U216">
        <f>IF(Fiche!$H$93=Carriere!$B$96,I229,IF(Fiche!$H$93=Carriere!$B$97,I230,IF(Fiche!$H$93=Carriere!$B$98,I231,IF(Fiche!$H$93=Carriere!$B$99,I232,IF(Fiche!$H$93=Carriere!$B$100,I233,IF(Fiche!$H$93=Carriere!$B$101,I234,IF(Fiche!$H$93=Carriere!$B$102,I235,"")))))))</f>
      </c>
      <c r="V216">
        <f>IF(Fiche!$H$93=Carriere!$B$96,J229,IF(Fiche!$H$93=Carriere!$B$97,J230,IF(Fiche!$H$93=Carriere!$B$98,J231,IF(Fiche!$H$93=Carriere!$B$99,J232,IF(Fiche!$H$93=Carriere!$B$100,J233,IF(Fiche!$H$93=Carriere!$B$101,J234,IF(Fiche!$H$93=Carriere!$B$102,J235,"")))))))</f>
      </c>
      <c r="W216">
        <f>IF(Fiche!$H$93=Carriere!$B$96,K229,IF(Fiche!$H$93=Carriere!$B$97,K230,IF(Fiche!$H$93=Carriere!$B$98,K231,IF(Fiche!$H$93=Carriere!$B$99,K232,IF(Fiche!$H$93=Carriere!$B$100,K233,IF(Fiche!$H$93=Carriere!$B$101,K234,IF(Fiche!$H$93=Carriere!$B$102,K235,"")))))))</f>
      </c>
    </row>
    <row r="217" spans="1:23" ht="12.75">
      <c r="A217" s="29" t="s">
        <v>52</v>
      </c>
      <c r="B217" t="s">
        <v>333</v>
      </c>
      <c r="C217" t="s">
        <v>465</v>
      </c>
      <c r="D217" t="s">
        <v>437</v>
      </c>
      <c r="E217" t="s">
        <v>335</v>
      </c>
      <c r="F217" t="s">
        <v>336</v>
      </c>
      <c r="G217" t="s">
        <v>337</v>
      </c>
      <c r="H217" t="s">
        <v>338</v>
      </c>
      <c r="I217" t="s">
        <v>320</v>
      </c>
      <c r="J217" t="s">
        <v>339</v>
      </c>
      <c r="N217">
        <f>IF(Fiche!$H$93=Carriere!$B$103,B236,IF(Fiche!$H$93=Carriere!$B$104,B237,IF(Fiche!$H$93=Carriere!$B$105,B238,IF(Fiche!$H$93=Carriere!$B$106,B239,IF(Fiche!$H$93=Carriere!$B$107,B240,IF(Fiche!$H$93=Carriere!$B$108,B241,IF(Fiche!$H$93=Carriere!$B$109,B242,IF(Fiche!$H$93=Carriere!$B$110,B243,""))))))))</f>
      </c>
      <c r="O217">
        <f>IF(Fiche!$H$93=Carriere!$B$103,C236,IF(Fiche!$H$93=Carriere!$B$104,C237,IF(Fiche!$H$93=Carriere!$B$105,C238,IF(Fiche!$H$93=Carriere!$B$106,C239,IF(Fiche!$H$93=Carriere!$B$107,C240,IF(Fiche!$H$93=Carriere!$B$108,C241,IF(Fiche!$H$93=Carriere!$B$109,C242,IF(Fiche!$H$93=Carriere!$B$110,C243,""))))))))</f>
      </c>
      <c r="P217">
        <f>IF(Fiche!$H$93=Carriere!$B$103,D236,IF(Fiche!$H$93=Carriere!$B$104,D237,IF(Fiche!$H$93=Carriere!$B$105,D238,IF(Fiche!$H$93=Carriere!$B$106,D239,IF(Fiche!$H$93=Carriere!$B$107,D240,IF(Fiche!$H$93=Carriere!$B$108,D241,IF(Fiche!$H$93=Carriere!$B$109,D242,IF(Fiche!$H$93=Carriere!$B$110,D243,""))))))))</f>
      </c>
      <c r="Q217">
        <f>IF(Fiche!$H$93=Carriere!$B$103,E236,IF(Fiche!$H$93=Carriere!$B$104,E237,IF(Fiche!$H$93=Carriere!$B$105,E238,IF(Fiche!$H$93=Carriere!$B$106,E239,IF(Fiche!$H$93=Carriere!$B$107,E240,IF(Fiche!$H$93=Carriere!$B$108,E241,IF(Fiche!$H$93=Carriere!$B$109,E242,IF(Fiche!$H$93=Carriere!$B$110,E243,""))))))))</f>
      </c>
      <c r="R217">
        <f>IF(Fiche!$H$93=Carriere!$B$103,F236,IF(Fiche!$H$93=Carriere!$B$104,F237,IF(Fiche!$H$93=Carriere!$B$105,F238,IF(Fiche!$H$93=Carriere!$B$106,F239,IF(Fiche!$H$93=Carriere!$B$107,F240,IF(Fiche!$H$93=Carriere!$B$108,F241,IF(Fiche!$H$93=Carriere!$B$109,F242,IF(Fiche!$H$93=Carriere!$B$110,F243,""))))))))</f>
      </c>
      <c r="S217">
        <f>IF(Fiche!$H$93=Carriere!$B$103,G236,IF(Fiche!$H$93=Carriere!$B$104,G237,IF(Fiche!$H$93=Carriere!$B$105,G238,IF(Fiche!$H$93=Carriere!$B$106,G239,IF(Fiche!$H$93=Carriere!$B$107,G240,IF(Fiche!$H$93=Carriere!$B$108,G241,IF(Fiche!$H$93=Carriere!$B$109,G242,IF(Fiche!$H$93=Carriere!$B$110,F243,""))))))))</f>
      </c>
      <c r="T217">
        <f>IF(Fiche!$H$93=Carriere!$B$103,H236,IF(Fiche!$H$93=Carriere!$B$104,H237,IF(Fiche!$H$93=Carriere!$B$105,H238,IF(Fiche!$H$93=Carriere!$B$106,H239,IF(Fiche!$H$93=Carriere!$B$107,H240,IF(Fiche!$H$93=Carriere!$B$108,H241,IF(Fiche!$H$93=Carriere!$B$109,H242,IF(Fiche!$H$93=Carriere!$B$110,G243,""))))))))</f>
      </c>
      <c r="U217">
        <f>IF(Fiche!$H$93=Carriere!$B$103,I236,IF(Fiche!$H$93=Carriere!$B$104,I237,IF(Fiche!$H$93=Carriere!$B$105,I238,IF(Fiche!$H$93=Carriere!$B$106,I239,IF(Fiche!$H$93=Carriere!$B$107,I240,IF(Fiche!$H$93=Carriere!$B$108,I241,IF(Fiche!$H$93=Carriere!$B$109,I242,IF(Fiche!$H$93=Carriere!$B$110,H243,""))))))))</f>
      </c>
      <c r="V217">
        <f>IF(Fiche!$H$93=Carriere!$B$103,J236,IF(Fiche!$H$93=Carriere!$B$104,J237,IF(Fiche!$H$93=Carriere!$B$105,J238,IF(Fiche!$H$93=Carriere!$B$106,J239,IF(Fiche!$H$93=Carriere!$B$107,J240,IF(Fiche!$H$93=Carriere!$B$108,J241,IF(Fiche!$H$93=Carriere!$B$109,J242,IF(Fiche!$H$93=Carriere!$B$110,I243,""))))))))</f>
      </c>
      <c r="W217">
        <f>IF(Fiche!$H$93=Carriere!$B$103,K236,IF(Fiche!$H$93=Carriere!$B$104,K237,IF(Fiche!$H$93=Carriere!$B$105,K238,IF(Fiche!$H$93=Carriere!$B$106,K239,IF(Fiche!$H$93=Carriere!$B$107,K240,IF(Fiche!$H$93=Carriere!$B$108,K241,IF(Fiche!$H$93=Carriere!$B$109,K242,IF(Fiche!$H$93=Carriere!$B$110,J243,""))))))))</f>
      </c>
    </row>
    <row r="218" spans="1:23" ht="12.75">
      <c r="A218" s="30" t="s">
        <v>115</v>
      </c>
      <c r="B218" t="s">
        <v>438</v>
      </c>
      <c r="C218" t="s">
        <v>340</v>
      </c>
      <c r="D218" t="s">
        <v>341</v>
      </c>
      <c r="E218" t="s">
        <v>342</v>
      </c>
      <c r="F218" t="s">
        <v>343</v>
      </c>
      <c r="G218" t="s">
        <v>344</v>
      </c>
      <c r="N218">
        <f>IF(Fiche!$H$93=Carriere!$B$111,B244,IF(Fiche!$H$93=Carriere!$B$112,B245,IF(Fiche!$H$93=Carriere!$B$113,B246,IF(Fiche!$H$93=Carriere!$B$114,B247,IF(Fiche!$H$93=Carriere!$B$114,B247,IF(Fiche!$H$93=Carriere!$B$115,B248,IF(Fiche!$H$93=Carriere!$B$116,B249,IF(Fiche!$H$93=Carriere!$B$117,B250,""))))))))</f>
      </c>
      <c r="O218">
        <f>IF(Fiche!$H$93=Carriere!$B$111,C244,IF(Fiche!$H$93=Carriere!$B$112,C245,IF(Fiche!$H$93=Carriere!$B$113,C246,IF(Fiche!$H$93=Carriere!$B$114,C247,IF(Fiche!$H$93=Carriere!$B$114,C247,IF(Fiche!$H$93=Carriere!$B$115,C248,IF(Fiche!$H$93=Carriere!$B$116,C249,IF(Fiche!$H$93=Carriere!$B$117,C250,""))))))))</f>
      </c>
      <c r="P218">
        <f>IF(Fiche!$H$93=Carriere!$B$111,D244,IF(Fiche!$H$93=Carriere!$B$112,D245,IF(Fiche!$H$93=Carriere!$B$113,D246,IF(Fiche!$H$93=Carriere!$B$114,D247,IF(Fiche!$H$93=Carriere!$B$114,D247,IF(Fiche!$H$93=Carriere!$B$115,D248,IF(Fiche!$H$93=Carriere!$B$116,D249,IF(Fiche!$H$93=Carriere!$B$117,D250,""))))))))</f>
      </c>
      <c r="Q218">
        <f>IF(Fiche!$H$93=Carriere!$B$111,E244,IF(Fiche!$H$93=Carriere!$B$112,E245,IF(Fiche!$H$93=Carriere!$B$113,E246,IF(Fiche!$H$93=Carriere!$B$114,E247,IF(Fiche!$H$93=Carriere!$B$114,E247,IF(Fiche!$H$93=Carriere!$B$115,E248,IF(Fiche!$H$93=Carriere!$B$116,E249,IF(Fiche!$H$93=Carriere!$B$117,E250,""))))))))</f>
      </c>
      <c r="R218">
        <f>IF(Fiche!$H$93=Carriere!$B$111,F244,IF(Fiche!$H$93=Carriere!$B$112,F245,IF(Fiche!$H$93=Carriere!$B$113,F246,IF(Fiche!$H$93=Carriere!$B$114,F247,IF(Fiche!$H$93=Carriere!$B$114,F247,IF(Fiche!$H$93=Carriere!$B$115,F248,IF(Fiche!$H$93=Carriere!$B$116,F249,IF(Fiche!$H$93=Carriere!$B$117,F250,""))))))))</f>
      </c>
      <c r="S218">
        <f>IF(Fiche!$H$93=Carriere!$B$111,G244,IF(Fiche!$H$93=Carriere!$B$112,G245,IF(Fiche!$H$93=Carriere!$B$113,G246,IF(Fiche!$H$93=Carriere!$B$114,G247,IF(Fiche!$H$93=Carriere!$B$114,G247,IF(Fiche!$H$93=Carriere!$B$115,G248,IF(Fiche!$H$93=Carriere!$B$116,G249,IF(Fiche!$H$93=Carriere!$B$117,G250,""))))))))</f>
      </c>
      <c r="T218">
        <f>IF(Fiche!$H$93=Carriere!$B$111,H244,IF(Fiche!$H$93=Carriere!$B$112,H245,IF(Fiche!$H$93=Carriere!$B$113,H246,IF(Fiche!$H$93=Carriere!$B$114,H247,IF(Fiche!$H$93=Carriere!$B$114,H247,IF(Fiche!$H$93=Carriere!$B$115,H248,IF(Fiche!$H$93=Carriere!$B$116,H249,IF(Fiche!$H$93=Carriere!$B$117,H250,""))))))))</f>
      </c>
      <c r="U218">
        <f>IF(Fiche!$H$93=Carriere!$B$111,I244,IF(Fiche!$H$93=Carriere!$B$112,I245,IF(Fiche!$H$93=Carriere!$B$113,I246,IF(Fiche!$H$93=Carriere!$B$114,I247,IF(Fiche!$H$93=Carriere!$B$114,I247,IF(Fiche!$H$93=Carriere!$B$115,I248,IF(Fiche!$H$93=Carriere!$B$116,I249,IF(Fiche!$H$93=Carriere!$B$117,I250,""))))))))</f>
      </c>
      <c r="V218">
        <f>IF(Fiche!$H$93=Carriere!$B$111,J244,IF(Fiche!$H$93=Carriere!$B$112,J245,IF(Fiche!$H$93=Carriere!$B$113,J246,IF(Fiche!$H$93=Carriere!$B$114,J247,IF(Fiche!$H$93=Carriere!$B$114,J247,IF(Fiche!$H$93=Carriere!$B$115,J248,IF(Fiche!$H$93=Carriere!$B$116,J249,IF(Fiche!$H$93=Carriere!$B$117,J250,""))))))))</f>
      </c>
      <c r="W218">
        <f>IF(Fiche!$H$93=Carriere!$B$111,K244,IF(Fiche!$H$93=Carriere!$B$112,K245,IF(Fiche!$H$93=Carriere!$B$113,K246,IF(Fiche!$H$93=Carriere!$B$114,K247,IF(Fiche!$H$93=Carriere!$B$114,K247,IF(Fiche!$H$93=Carriere!$B$115,K248,IF(Fiche!$H$93=Carriere!$B$116,K249,IF(Fiche!$H$93=Carriere!$B$117,K250,""))))))))</f>
      </c>
    </row>
    <row r="219" spans="1:23" ht="12.75">
      <c r="A219" s="31" t="s">
        <v>54</v>
      </c>
      <c r="B219" t="s">
        <v>466</v>
      </c>
      <c r="C219" t="s">
        <v>326</v>
      </c>
      <c r="D219" t="s">
        <v>439</v>
      </c>
      <c r="E219" t="s">
        <v>482</v>
      </c>
      <c r="F219" t="s">
        <v>322</v>
      </c>
      <c r="G219" t="s">
        <v>318</v>
      </c>
      <c r="H219" t="s">
        <v>345</v>
      </c>
      <c r="I219" t="s">
        <v>328</v>
      </c>
      <c r="J219" t="s">
        <v>320</v>
      </c>
      <c r="N219" t="str">
        <f>IF(Fiche!$H$93=Carriere!$B$118,B251,IF(Fiche!$H$93=Carriere!$B$119,B252,IF(Fiche!$H$93=Carriere!$B$120,B253,IF(Fiche!$H$93=Carriere!$B$121,B254,IF(Fiche!$H$93=Carriere!$B$122,B255,IF(Fiche!$H$93=Carriere!$B$123,B256,IF(Fiche!$H$93=Carriere!$B$124,B257,IF(Fiche!$H$93=Carriere!$B$125,B258,""))))))))</f>
        <v>jeu ou commérage</v>
      </c>
      <c r="O219" t="str">
        <f>IF(Fiche!$H$93=Carriere!$B$118,C251,IF(Fiche!$H$93=Carriere!$B$119,C252,IF(Fiche!$H$93=Carriere!$B$120,C253,IF(Fiche!$H$93=Carriere!$B$121,C254,IF(Fiche!$H$93=Carriere!$B$122,C255,IF(Fiche!$H$93=Carriere!$B$123,C256,IF(Fiche!$H$93=Carriere!$B$124,C257,IF(Fiche!$H$93=Carriere!$B$125,C258,""))))))))</f>
        <v>conduite d'attelage ou natation</v>
      </c>
      <c r="P219" t="str">
        <f>IF(Fiche!$H$93=Carriere!$B$118,D251,IF(Fiche!$H$93=Carriere!$B$119,D252,IF(Fiche!$H$93=Carriere!$B$120,D253,IF(Fiche!$H$93=Carriere!$B$121,D254,IF(Fiche!$H$93=Carriere!$B$122,D255,IF(Fiche!$H$93=Carriere!$B$123,D256,IF(Fiche!$H$93=Carriere!$B$124,D257,IF(Fiche!$H$93=Carriere!$B$125,D258,""))))))))</f>
        <v>esquive</v>
      </c>
      <c r="Q219" t="str">
        <f>IF(Fiche!$H$93=Carriere!$B$118,E251,IF(Fiche!$H$93=Carriere!$B$119,E252,IF(Fiche!$H$93=Carriere!$B$120,E253,IF(Fiche!$H$93=Carriere!$B$121,E254,IF(Fiche!$H$93=Carriere!$B$122,E255,IF(Fiche!$H$93=Carriere!$B$123,E256,IF(Fiche!$H$93=Carriere!$B$124,E257,IF(Fiche!$H$93=Carriere!$B$125,E258,""))))))))</f>
        <v>fouille</v>
      </c>
      <c r="R219" t="str">
        <f>IF(Fiche!$H$93=Carriere!$B$118,F251,IF(Fiche!$H$93=Carriere!$B$119,F252,IF(Fiche!$H$93=Carriere!$B$120,F253,IF(Fiche!$H$93=Carriere!$B$121,F254,IF(Fiche!$H$93=Carriere!$B$122,F255,IF(Fiche!$H$93=Carriere!$B$123,F256,IF(Fiche!$H$93=Carriere!$B$124,F257,IF(Fiche!$H$93=Carriere!$B$125,F258,""))))))))</f>
        <v>metier (au choix)</v>
      </c>
      <c r="S219" t="str">
        <f>IF(Fiche!$H$93=Carriere!$B$118,G251,IF(Fiche!$H$93=Carriere!$B$119,G252,IF(Fiche!$H$93=Carriere!$B$120,G253,IF(Fiche!$H$93=Carriere!$B$121,G254,IF(Fiche!$H$93=Carriere!$B$122,G255,IF(Fiche!$H$93=Carriere!$B$123,G256,IF(Fiche!$H$93=Carriere!$B$124,G257,IF(Fiche!$H$93=Carriere!$B$125,G258,""))))))))</f>
        <v>perception</v>
      </c>
      <c r="T219" t="str">
        <f>IF(Fiche!$H$93=Carriere!$B$118,H251,IF(Fiche!$H$93=Carriere!$B$119,H252,IF(Fiche!$H$93=Carriere!$B$120,H253,IF(Fiche!$H$93=Carriere!$B$121,H254,IF(Fiche!$H$93=Carriere!$B$122,H255,IF(Fiche!$H$93=Carriere!$B$123,H256,IF(Fiche!$H$93=Carriere!$B$124,H257,IF(Fiche!$H$93=Carriere!$B$125,H258,""))))))))</f>
        <v>soin des animaux</v>
      </c>
      <c r="U219" t="str">
        <f>IF(Fiche!$H$93=Carriere!$B$118,I251,IF(Fiche!$H$93=Carriere!$B$119,I252,IF(Fiche!$H$93=Carriere!$B$120,I253,IF(Fiche!$H$93=Carriere!$B$121,I254,IF(Fiche!$H$93=Carriere!$B$122,I255,IF(Fiche!$H$93=Carriere!$B$123,I256,IF(Fiche!$H$93=Carriere!$B$124,I257,IF(Fiche!$H$93=Carriere!$B$125,I258,""))))))))</f>
        <v>survie</v>
      </c>
      <c r="V219">
        <f>IF(Fiche!$H$93=Carriere!$B$118,J251,IF(Fiche!$H$93=Carriere!$B$119,J252,IF(Fiche!$H$93=Carriere!$B$120,J253,IF(Fiche!$H$93=Carriere!$B$121,J254,IF(Fiche!$H$93=Carriere!$B$122,J255,IF(Fiche!$H$93=Carriere!$B$123,J256,IF(Fiche!$H$93=Carriere!$B$124,J257,IF(Fiche!$H$93=Carriere!$B$125,J258,""))))))))</f>
        <v>0</v>
      </c>
      <c r="W219">
        <f>IF(Fiche!$H$93=Carriere!$B$118,K251,IF(Fiche!$H$93=Carriere!$B$119,K252,IF(Fiche!$H$93=Carriere!$B$120,K253,IF(Fiche!$H$93=Carriere!$B$121,K254,IF(Fiche!$H$93=Carriere!$B$122,K255,IF(Fiche!$H$93=Carriere!$B$123,K256,IF(Fiche!$H$93=Carriere!$B$124,K257,IF(Fiche!$H$93=Carriere!$B$125,K258,""))))))))</f>
        <v>0</v>
      </c>
    </row>
    <row r="220" spans="1:23" ht="12.75">
      <c r="A220" s="32" t="s">
        <v>55</v>
      </c>
      <c r="B220" t="s">
        <v>346</v>
      </c>
      <c r="C220" t="s">
        <v>347</v>
      </c>
      <c r="D220" t="s">
        <v>495</v>
      </c>
      <c r="E220" t="s">
        <v>316</v>
      </c>
      <c r="F220" t="s">
        <v>348</v>
      </c>
      <c r="G220" t="s">
        <v>334</v>
      </c>
      <c r="H220" t="s">
        <v>320</v>
      </c>
      <c r="N220">
        <f>IF(Fiche!$H$93=Carriere!$B$126,B259,IF(Fiche!$H$93=Carriere!$B$127,B260,IF(Fiche!$H$93=Carriere!$B$128,B261,IF(Fiche!$H$93=Carriere!$B$129,B262,IF(Fiche!$H$93=Carriere!$B$130,B263,IF(Fiche!$H$93=Carriere!$B$131,B264,IF(Fiche!$H$93=Carriere!$B$132,B265,IF(Fiche!$H$93=Carriere!$B$133,B266,""))))))))</f>
      </c>
      <c r="O220">
        <f>IF(Fiche!$H$93=Carriere!$B$126,C259,IF(Fiche!$H$93=Carriere!$B$127,C260,IF(Fiche!$H$93=Carriere!$B$128,C261,IF(Fiche!$H$93=Carriere!$B$129,C262,IF(Fiche!$H$93=Carriere!$B$130,C263,IF(Fiche!$H$93=Carriere!$B$131,C264,IF(Fiche!$H$93=Carriere!$B$132,C265,IF(Fiche!$H$93=Carriere!$B$133,C266,""))))))))</f>
      </c>
      <c r="P220">
        <f>IF(Fiche!$H$93=Carriere!$B$126,D259,IF(Fiche!$H$93=Carriere!$B$127,D260,IF(Fiche!$H$93=Carriere!$B$128,D261,IF(Fiche!$H$93=Carriere!$B$129,D262,IF(Fiche!$H$93=Carriere!$B$130,D263,IF(Fiche!$H$93=Carriere!$B$131,D264,IF(Fiche!$H$93=Carriere!$B$132,D265,IF(Fiche!$H$93=Carriere!$B$133,D266,""))))))))</f>
      </c>
      <c r="Q220">
        <f>IF(Fiche!$H$93=Carriere!$B$126,E259,IF(Fiche!$H$93=Carriere!$B$127,E260,IF(Fiche!$H$93=Carriere!$B$128,E261,IF(Fiche!$H$93=Carriere!$B$129,E262,IF(Fiche!$H$93=Carriere!$B$130,E263,IF(Fiche!$H$93=Carriere!$B$131,E264,IF(Fiche!$H$93=Carriere!$B$132,E265,IF(Fiche!$H$93=Carriere!$B$133,E266,""))))))))</f>
      </c>
      <c r="R220">
        <f>IF(Fiche!$H$93=Carriere!$B$126,F259,IF(Fiche!$H$93=Carriere!$B$127,F260,IF(Fiche!$H$93=Carriere!$B$128,F261,IF(Fiche!$H$93=Carriere!$B$129,F262,IF(Fiche!$H$93=Carriere!$B$130,F263,IF(Fiche!$H$93=Carriere!$B$131,F264,IF(Fiche!$H$93=Carriere!$B$132,F265,IF(Fiche!$H$93=Carriere!$B$133,F266,""))))))))</f>
      </c>
      <c r="S220">
        <f>IF(Fiche!$H$93=Carriere!$B$126,G259,IF(Fiche!$H$93=Carriere!$B$127,G260,IF(Fiche!$H$93=Carriere!$B$128,G261,IF(Fiche!$H$93=Carriere!$B$129,G262,IF(Fiche!$H$93=Carriere!$B$130,G263,IF(Fiche!$H$93=Carriere!$B$131,G264,IF(Fiche!$H$93=Carriere!$B$132,G265,IF(Fiche!$H$93=Carriere!$B$133,G266,""))))))))</f>
      </c>
      <c r="T220">
        <f>IF(Fiche!$H$93=Carriere!$B$126,H259,IF(Fiche!$H$93=Carriere!$B$127,H260,IF(Fiche!$H$93=Carriere!$B$128,H261,IF(Fiche!$H$93=Carriere!$B$129,H262,IF(Fiche!$H$93=Carriere!$B$130,H263,IF(Fiche!$H$93=Carriere!$B$131,H264,IF(Fiche!$H$93=Carriere!$B$132,H265,IF(Fiche!$H$93=Carriere!$B$133,H266,""))))))))</f>
      </c>
      <c r="U220">
        <f>IF(Fiche!$H$93=Carriere!$B$126,I259,IF(Fiche!$H$93=Carriere!$B$127,I260,IF(Fiche!$H$93=Carriere!$B$128,I261,IF(Fiche!$H$93=Carriere!$B$129,I262,IF(Fiche!$H$93=Carriere!$B$130,I263,IF(Fiche!$H$93=Carriere!$B$131,I264,IF(Fiche!$H$93=Carriere!$B$132,I265,IF(Fiche!$H$93=Carriere!$B$133,I266,""))))))))</f>
      </c>
      <c r="V220">
        <f>IF(Fiche!$H$93=Carriere!$B$126,J259,IF(Fiche!$H$93=Carriere!$B$127,J260,IF(Fiche!$H$93=Carriere!$B$128,J261,IF(Fiche!$H$93=Carriere!$B$129,J262,IF(Fiche!$H$93=Carriere!$B$130,J263,IF(Fiche!$H$93=Carriere!$B$131,J264,IF(Fiche!$H$93=Carriere!$B$132,J265,IF(Fiche!$H$93=Carriere!$B$133,J266,""))))))))</f>
      </c>
      <c r="W220">
        <f>IF(Fiche!$H$93=Carriere!$B$126,K259,IF(Fiche!$H$93=Carriere!$B$127,K260,IF(Fiche!$H$93=Carriere!$B$128,K261,IF(Fiche!$H$93=Carriere!$B$129,K262,IF(Fiche!$H$93=Carriere!$B$130,K263,IF(Fiche!$H$93=Carriere!$B$131,K264,IF(Fiche!$H$93=Carriere!$B$132,K265,IF(Fiche!$H$93=Carriere!$B$133,K266,""))))))))</f>
      </c>
    </row>
    <row r="221" spans="1:23" ht="12.75">
      <c r="A221" s="32" t="s">
        <v>56</v>
      </c>
      <c r="B221" t="s">
        <v>346</v>
      </c>
      <c r="C221" t="s">
        <v>467</v>
      </c>
      <c r="D221" t="s">
        <v>440</v>
      </c>
      <c r="E221" t="s">
        <v>348</v>
      </c>
      <c r="F221" t="s">
        <v>322</v>
      </c>
      <c r="G221" t="s">
        <v>328</v>
      </c>
      <c r="H221" t="s">
        <v>320</v>
      </c>
      <c r="I221" t="s">
        <v>338</v>
      </c>
      <c r="N221">
        <f>IF(Fiche!$H$93=Carriere!$B$134,B267,IF(Fiche!$H$93=Carriere!$B$135,B268,IF(Fiche!$H$93=Carriere!$B$136,B269,IF(Fiche!$H$93=Carriere!$B$137,B270,IF(Fiche!$H$93=Carriere!$B$138,B271,IF(Fiche!$H$93=Carriere!$B$139,B272,""))))))</f>
      </c>
      <c r="O221">
        <f>IF(Fiche!$H$93=Carriere!$B$134,C267,IF(Fiche!$H$93=Carriere!$B$135,C268,IF(Fiche!$H$93=Carriere!$B$136,C269,IF(Fiche!$H$93=Carriere!$B$137,C270,IF(Fiche!$H$93=Carriere!$B$138,C271,IF(Fiche!$H$93=Carriere!$B$139,C272,""))))))</f>
      </c>
      <c r="P221">
        <f>IF(Fiche!$H$93=Carriere!$B$134,D267,IF(Fiche!$H$93=Carriere!$B$135,D268,IF(Fiche!$H$93=Carriere!$B$136,D269,IF(Fiche!$H$93=Carriere!$B$137,D270,IF(Fiche!$H$93=Carriere!$B$138,D271,IF(Fiche!$H$93=Carriere!$B$139,D272,""))))))</f>
      </c>
      <c r="Q221">
        <f>IF(Fiche!$H$93=Carriere!$B$134,E267,IF(Fiche!$H$93=Carriere!$B$135,E268,IF(Fiche!$H$93=Carriere!$B$136,E269,IF(Fiche!$H$93=Carriere!$B$137,E270,IF(Fiche!$H$93=Carriere!$B$138,E271,IF(Fiche!$H$93=Carriere!$B$139,E272,""))))))</f>
      </c>
      <c r="R221">
        <f>IF(Fiche!$H$93=Carriere!$B$134,F267,IF(Fiche!$H$93=Carriere!$B$135,F268,IF(Fiche!$H$93=Carriere!$B$136,F269,IF(Fiche!$H$93=Carriere!$B$137,F270,IF(Fiche!$H$93=Carriere!$B$138,F271,IF(Fiche!$H$93=Carriere!$B$139,F272,""))))))</f>
      </c>
      <c r="S221">
        <f>IF(Fiche!$H$93=Carriere!$B$134,G267,IF(Fiche!$H$93=Carriere!$B$135,G268,IF(Fiche!$H$93=Carriere!$B$136,G269,IF(Fiche!$H$93=Carriere!$B$137,G270,IF(Fiche!$H$93=Carriere!$B$138,G271,IF(Fiche!$H$93=Carriere!$B$139,G272,""))))))</f>
      </c>
      <c r="T221">
        <f>IF(Fiche!$H$93=Carriere!$B$134,H267,IF(Fiche!$H$93=Carriere!$B$135,H268,IF(Fiche!$H$93=Carriere!$B$136,H269,IF(Fiche!$H$93=Carriere!$B$137,H270,IF(Fiche!$H$93=Carriere!$B$138,H271,IF(Fiche!$H$93=Carriere!$B$139,H272,""))))))</f>
      </c>
      <c r="U221">
        <f>IF(Fiche!$H$93=Carriere!$B$134,I267,IF(Fiche!$H$93=Carriere!$B$135,I268,IF(Fiche!$H$93=Carriere!$B$136,I269,IF(Fiche!$H$93=Carriere!$B$137,I270,IF(Fiche!$H$93=Carriere!$B$138,I271,IF(Fiche!$H$93=Carriere!$B$139,I272,""))))))</f>
      </c>
      <c r="V221">
        <f>IF(Fiche!$H$93=Carriere!$B$134,J267,IF(Fiche!$H$93=Carriere!$B$135,J268,IF(Fiche!$H$93=Carriere!$B$136,J269,IF(Fiche!$H$93=Carriere!$B$137,J270,IF(Fiche!$H$93=Carriere!$B$138,J271,IF(Fiche!$H$93=Carriere!$B$139,J272,""))))))</f>
      </c>
      <c r="W221">
        <f>IF(Fiche!$H$93=Carriere!$B$134,K267,IF(Fiche!$H$93=Carriere!$B$135,K268,IF(Fiche!$H$93=Carriere!$B$136,K269,IF(Fiche!$H$93=Carriere!$B$137,K270,IF(Fiche!$H$93=Carriere!$B$138,K271,IF(Fiche!$H$93=Carriere!$B$139,K272,""))))))</f>
      </c>
    </row>
    <row r="222" spans="1:8" ht="12.75">
      <c r="A222" s="32" t="s">
        <v>57</v>
      </c>
      <c r="B222" t="s">
        <v>349</v>
      </c>
      <c r="C222" t="s">
        <v>495</v>
      </c>
      <c r="D222" t="s">
        <v>322</v>
      </c>
      <c r="E222" t="s">
        <v>341</v>
      </c>
      <c r="F222" t="s">
        <v>320</v>
      </c>
      <c r="G222" t="s">
        <v>350</v>
      </c>
      <c r="H222" t="s">
        <v>338</v>
      </c>
    </row>
    <row r="223" spans="1:8" ht="12.75">
      <c r="A223" s="32" t="s">
        <v>121</v>
      </c>
      <c r="B223" t="s">
        <v>346</v>
      </c>
      <c r="C223" t="s">
        <v>496</v>
      </c>
      <c r="D223" t="s">
        <v>316</v>
      </c>
      <c r="E223" t="s">
        <v>351</v>
      </c>
      <c r="F223" t="s">
        <v>320</v>
      </c>
      <c r="G223" t="s">
        <v>350</v>
      </c>
      <c r="H223" t="s">
        <v>338</v>
      </c>
    </row>
    <row r="224" spans="1:23" ht="12.75">
      <c r="A224" s="32" t="s">
        <v>104</v>
      </c>
      <c r="B224" t="s">
        <v>468</v>
      </c>
      <c r="C224" t="s">
        <v>326</v>
      </c>
      <c r="D224" t="s">
        <v>441</v>
      </c>
      <c r="E224" t="s">
        <v>482</v>
      </c>
      <c r="F224" t="s">
        <v>322</v>
      </c>
      <c r="G224" t="s">
        <v>328</v>
      </c>
      <c r="H224" t="s">
        <v>320</v>
      </c>
      <c r="I224" t="s">
        <v>352</v>
      </c>
      <c r="N224" t="str">
        <f>IF(N214&lt;&gt;"",N214,IF(N215&lt;&gt;"",N215,IF(N216&lt;&gt;"",N216,IF(N217&lt;&gt;"",N217,IF(N218&lt;&gt;"",N218,IF(N219&lt;&gt;"",N219,IF(N220&lt;&gt;"",N220,IF(N221&lt;&gt;"",N221,""))))))))</f>
        <v>jeu ou commérage</v>
      </c>
      <c r="O224" t="str">
        <f aca="true" t="shared" si="10" ref="O224:W224">IF(O214&lt;&gt;"",O214,IF(O215&lt;&gt;"",O215,IF(O216&lt;&gt;"",O216,IF(O217&lt;&gt;"",O217,IF(O218&lt;&gt;"",O218,IF(O219&lt;&gt;"",O219,IF(O220&lt;&gt;"",O220,IF(O221&lt;&gt;"",O221,""))))))))</f>
        <v>conduite d'attelage ou natation</v>
      </c>
      <c r="P224" t="str">
        <f t="shared" si="10"/>
        <v>esquive</v>
      </c>
      <c r="Q224" t="str">
        <f t="shared" si="10"/>
        <v>fouille</v>
      </c>
      <c r="R224" t="str">
        <f t="shared" si="10"/>
        <v>metier (au choix)</v>
      </c>
      <c r="S224" t="str">
        <f t="shared" si="10"/>
        <v>perception</v>
      </c>
      <c r="T224" t="str">
        <f t="shared" si="10"/>
        <v>soin des animaux</v>
      </c>
      <c r="U224" t="str">
        <f t="shared" si="10"/>
        <v>survie</v>
      </c>
      <c r="V224">
        <f t="shared" si="10"/>
        <v>0</v>
      </c>
      <c r="W224">
        <f t="shared" si="10"/>
        <v>0</v>
      </c>
    </row>
    <row r="225" spans="1:23" ht="12.75">
      <c r="A225" s="32" t="s">
        <v>105</v>
      </c>
      <c r="B225" t="s">
        <v>315</v>
      </c>
      <c r="C225" t="s">
        <v>353</v>
      </c>
      <c r="D225" t="s">
        <v>354</v>
      </c>
      <c r="E225" t="s">
        <v>319</v>
      </c>
      <c r="F225" t="s">
        <v>328</v>
      </c>
      <c r="G225" t="s">
        <v>355</v>
      </c>
      <c r="H225" t="s">
        <v>320</v>
      </c>
      <c r="I225" t="s">
        <v>356</v>
      </c>
      <c r="N225" t="s">
        <v>0</v>
      </c>
      <c r="O225" t="s">
        <v>1</v>
      </c>
      <c r="P225" t="s">
        <v>2</v>
      </c>
      <c r="Q225" t="s">
        <v>3</v>
      </c>
      <c r="R225" t="s">
        <v>4</v>
      </c>
      <c r="S225" t="s">
        <v>5</v>
      </c>
      <c r="T225" t="s">
        <v>6</v>
      </c>
      <c r="U225" t="s">
        <v>7</v>
      </c>
      <c r="V225" t="s">
        <v>9</v>
      </c>
      <c r="W225" t="s">
        <v>10</v>
      </c>
    </row>
    <row r="226" spans="1:9" ht="12.75">
      <c r="A226" s="32" t="s">
        <v>107</v>
      </c>
      <c r="B226" t="s">
        <v>346</v>
      </c>
      <c r="C226" t="s">
        <v>469</v>
      </c>
      <c r="D226" t="s">
        <v>357</v>
      </c>
      <c r="E226" t="s">
        <v>489</v>
      </c>
      <c r="F226" t="s">
        <v>354</v>
      </c>
      <c r="G226" t="s">
        <v>337</v>
      </c>
      <c r="H226" t="s">
        <v>320</v>
      </c>
      <c r="I226" t="s">
        <v>352</v>
      </c>
    </row>
    <row r="227" spans="1:8" ht="12.75">
      <c r="A227" s="32" t="s">
        <v>58</v>
      </c>
      <c r="B227" t="s">
        <v>469</v>
      </c>
      <c r="C227" t="s">
        <v>358</v>
      </c>
      <c r="D227" t="s">
        <v>482</v>
      </c>
      <c r="E227" t="s">
        <v>322</v>
      </c>
      <c r="F227" t="s">
        <v>354</v>
      </c>
      <c r="G227" t="s">
        <v>319</v>
      </c>
      <c r="H227" t="s">
        <v>320</v>
      </c>
    </row>
    <row r="228" spans="1:14" ht="12.75">
      <c r="A228" s="32" t="s">
        <v>59</v>
      </c>
      <c r="B228" t="s">
        <v>348</v>
      </c>
      <c r="C228" t="s">
        <v>358</v>
      </c>
      <c r="D228" t="s">
        <v>349</v>
      </c>
      <c r="E228" t="s">
        <v>337</v>
      </c>
      <c r="F228" t="s">
        <v>320</v>
      </c>
      <c r="N228" t="str">
        <f>A136</f>
        <v>spadassin</v>
      </c>
    </row>
    <row r="229" spans="1:11" ht="12.75">
      <c r="A229" s="32" t="s">
        <v>60</v>
      </c>
      <c r="B229" t="s">
        <v>360</v>
      </c>
      <c r="C229" t="s">
        <v>333</v>
      </c>
      <c r="D229" t="s">
        <v>470</v>
      </c>
      <c r="E229" t="s">
        <v>357</v>
      </c>
      <c r="F229" t="s">
        <v>495</v>
      </c>
      <c r="G229" t="s">
        <v>482</v>
      </c>
      <c r="H229" t="s">
        <v>322</v>
      </c>
      <c r="I229" t="s">
        <v>328</v>
      </c>
      <c r="J229" t="s">
        <v>343</v>
      </c>
      <c r="K229" t="s">
        <v>320</v>
      </c>
    </row>
    <row r="230" spans="1:6" ht="12.75">
      <c r="A230" s="32" t="s">
        <v>61</v>
      </c>
      <c r="B230" t="s">
        <v>358</v>
      </c>
      <c r="C230" t="s">
        <v>341</v>
      </c>
      <c r="D230" t="s">
        <v>361</v>
      </c>
      <c r="E230" t="s">
        <v>362</v>
      </c>
      <c r="F230" t="s">
        <v>344</v>
      </c>
    </row>
    <row r="231" spans="1:6" ht="12.75">
      <c r="A231" s="32" t="s">
        <v>62</v>
      </c>
      <c r="B231" t="s">
        <v>442</v>
      </c>
      <c r="C231" t="s">
        <v>443</v>
      </c>
      <c r="D231" t="s">
        <v>358</v>
      </c>
      <c r="E231" t="s">
        <v>363</v>
      </c>
      <c r="F231" t="s">
        <v>319</v>
      </c>
    </row>
    <row r="232" spans="1:9" ht="12.75">
      <c r="A232" s="32" t="s">
        <v>63</v>
      </c>
      <c r="B232" t="s">
        <v>495</v>
      </c>
      <c r="C232" t="s">
        <v>490</v>
      </c>
      <c r="D232" t="s">
        <v>322</v>
      </c>
      <c r="E232" t="s">
        <v>337</v>
      </c>
      <c r="F232" t="s">
        <v>320</v>
      </c>
      <c r="G232" t="s">
        <v>350</v>
      </c>
      <c r="H232" t="s">
        <v>352</v>
      </c>
      <c r="I232" t="s">
        <v>338</v>
      </c>
    </row>
    <row r="233" spans="1:9" ht="12.75">
      <c r="A233" s="32" t="s">
        <v>64</v>
      </c>
      <c r="B233" t="s">
        <v>468</v>
      </c>
      <c r="C233" t="s">
        <v>444</v>
      </c>
      <c r="D233" t="s">
        <v>445</v>
      </c>
      <c r="E233" t="s">
        <v>364</v>
      </c>
      <c r="F233" t="s">
        <v>490</v>
      </c>
      <c r="G233" t="s">
        <v>358</v>
      </c>
      <c r="H233" t="s">
        <v>365</v>
      </c>
      <c r="I233" t="s">
        <v>352</v>
      </c>
    </row>
    <row r="234" spans="1:11" ht="12.75">
      <c r="A234" s="32" t="s">
        <v>65</v>
      </c>
      <c r="B234" t="s">
        <v>315</v>
      </c>
      <c r="C234" t="s">
        <v>471</v>
      </c>
      <c r="D234" t="s">
        <v>446</v>
      </c>
      <c r="E234" t="s">
        <v>482</v>
      </c>
      <c r="F234" t="s">
        <v>327</v>
      </c>
      <c r="G234" t="s">
        <v>319</v>
      </c>
      <c r="H234" t="s">
        <v>328</v>
      </c>
      <c r="I234" t="s">
        <v>366</v>
      </c>
      <c r="J234" t="s">
        <v>343</v>
      </c>
      <c r="K234" t="s">
        <v>320</v>
      </c>
    </row>
    <row r="235" spans="1:10" ht="12.75">
      <c r="A235" s="32" t="s">
        <v>66</v>
      </c>
      <c r="B235" t="s">
        <v>367</v>
      </c>
      <c r="C235" t="s">
        <v>368</v>
      </c>
      <c r="D235" t="s">
        <v>315</v>
      </c>
      <c r="E235" t="s">
        <v>469</v>
      </c>
      <c r="F235" t="s">
        <v>482</v>
      </c>
      <c r="G235" t="s">
        <v>369</v>
      </c>
      <c r="H235" t="s">
        <v>370</v>
      </c>
      <c r="I235" t="s">
        <v>371</v>
      </c>
      <c r="J235" t="s">
        <v>320</v>
      </c>
    </row>
    <row r="236" spans="1:9" ht="12.75">
      <c r="A236" s="32" t="s">
        <v>67</v>
      </c>
      <c r="B236" t="s">
        <v>372</v>
      </c>
      <c r="C236" t="s">
        <v>447</v>
      </c>
      <c r="D236" t="s">
        <v>448</v>
      </c>
      <c r="E236" t="s">
        <v>373</v>
      </c>
      <c r="F236" t="s">
        <v>324</v>
      </c>
      <c r="G236" t="s">
        <v>371</v>
      </c>
      <c r="H236" t="s">
        <v>319</v>
      </c>
      <c r="I236" t="s">
        <v>320</v>
      </c>
    </row>
    <row r="237" spans="1:14" ht="12.75">
      <c r="A237" s="32" t="s">
        <v>68</v>
      </c>
      <c r="B237" t="s">
        <v>315</v>
      </c>
      <c r="C237" t="s">
        <v>449</v>
      </c>
      <c r="D237" t="s">
        <v>441</v>
      </c>
      <c r="E237" t="s">
        <v>341</v>
      </c>
      <c r="F237" t="s">
        <v>319</v>
      </c>
      <c r="N237">
        <f aca="true" t="shared" si="11" ref="N237:N273">IF(AND($A$4&gt;G236,$A$4&lt;=G237),F237,"")</f>
      </c>
    </row>
    <row r="238" spans="1:14" ht="12.75">
      <c r="A238" s="32" t="s">
        <v>69</v>
      </c>
      <c r="B238" t="s">
        <v>471</v>
      </c>
      <c r="C238" t="s">
        <v>450</v>
      </c>
      <c r="D238" t="s">
        <v>358</v>
      </c>
      <c r="E238" t="s">
        <v>322</v>
      </c>
      <c r="F238" t="s">
        <v>341</v>
      </c>
      <c r="G238" t="s">
        <v>350</v>
      </c>
      <c r="H238" t="s">
        <v>320</v>
      </c>
      <c r="N238" t="str">
        <f t="shared" si="11"/>
        <v>intimidation</v>
      </c>
    </row>
    <row r="239" spans="1:14" ht="12.75">
      <c r="A239" s="32" t="s">
        <v>138</v>
      </c>
      <c r="B239" t="s">
        <v>358</v>
      </c>
      <c r="C239" t="s">
        <v>341</v>
      </c>
      <c r="D239" t="s">
        <v>320</v>
      </c>
      <c r="E239" t="s">
        <v>356</v>
      </c>
      <c r="N239">
        <f t="shared" si="11"/>
      </c>
    </row>
    <row r="240" spans="1:14" ht="12.75">
      <c r="A240" s="32" t="s">
        <v>70</v>
      </c>
      <c r="B240" t="s">
        <v>495</v>
      </c>
      <c r="C240" t="s">
        <v>316</v>
      </c>
      <c r="D240" t="s">
        <v>348</v>
      </c>
      <c r="E240" t="s">
        <v>358</v>
      </c>
      <c r="F240" t="s">
        <v>374</v>
      </c>
      <c r="G240" t="s">
        <v>320</v>
      </c>
      <c r="H240" t="s">
        <v>350</v>
      </c>
      <c r="I240" t="s">
        <v>338</v>
      </c>
      <c r="N240" t="str">
        <f t="shared" si="11"/>
        <v>soins ou fouille</v>
      </c>
    </row>
    <row r="241" spans="1:14" ht="12.75">
      <c r="A241" s="32" t="s">
        <v>71</v>
      </c>
      <c r="B241" t="s">
        <v>375</v>
      </c>
      <c r="C241" t="s">
        <v>376</v>
      </c>
      <c r="D241" t="s">
        <v>358</v>
      </c>
      <c r="E241" t="s">
        <v>322</v>
      </c>
      <c r="F241" t="s">
        <v>341</v>
      </c>
      <c r="G241" t="s">
        <v>320</v>
      </c>
      <c r="H241" t="s">
        <v>344</v>
      </c>
      <c r="N241">
        <f t="shared" si="11"/>
      </c>
    </row>
    <row r="242" spans="1:14" ht="12.75">
      <c r="A242" s="32" t="s">
        <v>72</v>
      </c>
      <c r="B242" t="s">
        <v>358</v>
      </c>
      <c r="C242" t="s">
        <v>341</v>
      </c>
      <c r="N242">
        <f t="shared" si="11"/>
      </c>
    </row>
    <row r="243" spans="1:10" ht="12.75">
      <c r="A243" s="32" t="s">
        <v>73</v>
      </c>
      <c r="B243" t="s">
        <v>472</v>
      </c>
      <c r="C243" t="s">
        <v>378</v>
      </c>
      <c r="D243" t="s">
        <v>491</v>
      </c>
      <c r="E243" t="s">
        <v>451</v>
      </c>
      <c r="F243" t="s">
        <v>495</v>
      </c>
      <c r="G243" t="s">
        <v>316</v>
      </c>
      <c r="H243" t="s">
        <v>348</v>
      </c>
      <c r="I243" t="s">
        <v>358</v>
      </c>
      <c r="J243" t="s">
        <v>320</v>
      </c>
    </row>
    <row r="244" spans="1:14" ht="12.75">
      <c r="A244" s="32" t="s">
        <v>74</v>
      </c>
      <c r="B244" t="s">
        <v>315</v>
      </c>
      <c r="C244" t="s">
        <v>452</v>
      </c>
      <c r="D244" t="s">
        <v>449</v>
      </c>
      <c r="E244" t="s">
        <v>324</v>
      </c>
      <c r="F244" t="s">
        <v>371</v>
      </c>
      <c r="G244" t="s">
        <v>319</v>
      </c>
      <c r="H244" t="s">
        <v>320</v>
      </c>
      <c r="I244" t="s">
        <v>356</v>
      </c>
      <c r="N244">
        <f>IF(AND($A$4&gt;F243,$A$4&lt;=G244),F244,"")</f>
      </c>
    </row>
    <row r="245" spans="1:14" ht="12.75">
      <c r="A245" s="32" t="s">
        <v>75</v>
      </c>
      <c r="B245" t="s">
        <v>473</v>
      </c>
      <c r="C245" t="s">
        <v>453</v>
      </c>
      <c r="D245" t="s">
        <v>358</v>
      </c>
      <c r="E245" t="s">
        <v>322</v>
      </c>
      <c r="F245" t="s">
        <v>379</v>
      </c>
      <c r="G245" t="s">
        <v>320</v>
      </c>
      <c r="H245" t="s">
        <v>344</v>
      </c>
      <c r="I245" t="s">
        <v>338</v>
      </c>
      <c r="N245">
        <f t="shared" si="11"/>
      </c>
    </row>
    <row r="246" spans="1:14" ht="12.75">
      <c r="A246" s="32" t="s">
        <v>76</v>
      </c>
      <c r="B246" t="s">
        <v>333</v>
      </c>
      <c r="C246" t="s">
        <v>454</v>
      </c>
      <c r="D246" t="s">
        <v>348</v>
      </c>
      <c r="E246" t="s">
        <v>358</v>
      </c>
      <c r="F246" t="s">
        <v>380</v>
      </c>
      <c r="G246" t="s">
        <v>343</v>
      </c>
      <c r="H246" t="s">
        <v>339</v>
      </c>
      <c r="I246" t="s">
        <v>381</v>
      </c>
      <c r="N246">
        <f t="shared" si="11"/>
      </c>
    </row>
    <row r="247" spans="1:14" ht="12.75">
      <c r="A247" s="31" t="s">
        <v>77</v>
      </c>
      <c r="B247" t="s">
        <v>333</v>
      </c>
      <c r="C247" t="s">
        <v>474</v>
      </c>
      <c r="D247" t="s">
        <v>455</v>
      </c>
      <c r="E247" t="s">
        <v>358</v>
      </c>
      <c r="F247" t="s">
        <v>341</v>
      </c>
      <c r="G247" t="s">
        <v>343</v>
      </c>
      <c r="H247" t="s">
        <v>344</v>
      </c>
      <c r="N247">
        <f t="shared" si="11"/>
      </c>
    </row>
    <row r="248" spans="1:14" ht="12.75">
      <c r="A248" s="32" t="s">
        <v>78</v>
      </c>
      <c r="B248" t="s">
        <v>484</v>
      </c>
      <c r="C248" t="s">
        <v>471</v>
      </c>
      <c r="D248" t="s">
        <v>382</v>
      </c>
      <c r="E248" t="s">
        <v>322</v>
      </c>
      <c r="F248" t="s">
        <v>328</v>
      </c>
      <c r="G248" t="s">
        <v>320</v>
      </c>
      <c r="H248" t="s">
        <v>383</v>
      </c>
      <c r="N248">
        <f t="shared" si="11"/>
      </c>
    </row>
    <row r="249" spans="1:14" ht="12.75">
      <c r="A249" s="32" t="s">
        <v>79</v>
      </c>
      <c r="B249" t="s">
        <v>469</v>
      </c>
      <c r="C249" t="s">
        <v>492</v>
      </c>
      <c r="D249" t="s">
        <v>456</v>
      </c>
      <c r="E249" t="s">
        <v>358</v>
      </c>
      <c r="F249" t="s">
        <v>384</v>
      </c>
      <c r="G249" t="s">
        <v>385</v>
      </c>
      <c r="H249" t="s">
        <v>386</v>
      </c>
      <c r="I249" t="s">
        <v>387</v>
      </c>
      <c r="N249">
        <f t="shared" si="11"/>
      </c>
    </row>
    <row r="250" spans="1:14" ht="12.75">
      <c r="A250" s="32" t="s">
        <v>80</v>
      </c>
      <c r="B250" t="s">
        <v>388</v>
      </c>
      <c r="C250" t="s">
        <v>475</v>
      </c>
      <c r="D250" t="s">
        <v>490</v>
      </c>
      <c r="E250" t="s">
        <v>371</v>
      </c>
      <c r="F250" t="s">
        <v>343</v>
      </c>
      <c r="G250" t="s">
        <v>337</v>
      </c>
      <c r="H250" t="s">
        <v>320</v>
      </c>
      <c r="I250" t="s">
        <v>352</v>
      </c>
      <c r="J250" t="s">
        <v>338</v>
      </c>
      <c r="N250">
        <f t="shared" si="11"/>
      </c>
    </row>
    <row r="251" spans="1:14" ht="12.75">
      <c r="A251" s="32" t="s">
        <v>81</v>
      </c>
      <c r="B251" t="s">
        <v>473</v>
      </c>
      <c r="C251" t="s">
        <v>389</v>
      </c>
      <c r="D251" t="s">
        <v>358</v>
      </c>
      <c r="E251" t="s">
        <v>322</v>
      </c>
      <c r="F251" t="s">
        <v>390</v>
      </c>
      <c r="G251" t="s">
        <v>320</v>
      </c>
      <c r="H251" t="s">
        <v>352</v>
      </c>
      <c r="I251" t="s">
        <v>338</v>
      </c>
      <c r="N251">
        <f t="shared" si="11"/>
      </c>
    </row>
    <row r="252" spans="1:14" ht="12.75">
      <c r="A252" s="32" t="s">
        <v>82</v>
      </c>
      <c r="B252" t="s">
        <v>391</v>
      </c>
      <c r="C252" t="s">
        <v>348</v>
      </c>
      <c r="D252" t="s">
        <v>485</v>
      </c>
      <c r="E252" t="s">
        <v>392</v>
      </c>
      <c r="F252" t="s">
        <v>337</v>
      </c>
      <c r="G252" t="s">
        <v>320</v>
      </c>
      <c r="H252" t="s">
        <v>352</v>
      </c>
      <c r="N252">
        <f t="shared" si="11"/>
      </c>
    </row>
    <row r="253" spans="1:14" ht="12.75">
      <c r="A253" s="32" t="s">
        <v>83</v>
      </c>
      <c r="B253" t="s">
        <v>393</v>
      </c>
      <c r="C253" t="s">
        <v>315</v>
      </c>
      <c r="D253" t="s">
        <v>476</v>
      </c>
      <c r="E253" t="s">
        <v>457</v>
      </c>
      <c r="F253" t="s">
        <v>490</v>
      </c>
      <c r="G253" t="s">
        <v>394</v>
      </c>
      <c r="H253" t="s">
        <v>371</v>
      </c>
      <c r="I253" t="s">
        <v>319</v>
      </c>
      <c r="N253">
        <f t="shared" si="11"/>
      </c>
    </row>
    <row r="254" spans="1:14" ht="12.75">
      <c r="A254" s="32" t="s">
        <v>84</v>
      </c>
      <c r="B254" t="s">
        <v>333</v>
      </c>
      <c r="C254" t="s">
        <v>315</v>
      </c>
      <c r="D254" t="s">
        <v>477</v>
      </c>
      <c r="E254" t="s">
        <v>458</v>
      </c>
      <c r="F254" t="s">
        <v>486</v>
      </c>
      <c r="G254" t="s">
        <v>328</v>
      </c>
      <c r="H254" t="s">
        <v>320</v>
      </c>
      <c r="I254" t="s">
        <v>343</v>
      </c>
      <c r="N254">
        <f t="shared" si="11"/>
      </c>
    </row>
    <row r="255" spans="1:14" ht="12.75">
      <c r="A255" s="32" t="s">
        <v>85</v>
      </c>
      <c r="B255" t="s">
        <v>395</v>
      </c>
      <c r="C255" t="s">
        <v>478</v>
      </c>
      <c r="D255" t="s">
        <v>396</v>
      </c>
      <c r="E255" t="s">
        <v>490</v>
      </c>
      <c r="F255" t="s">
        <v>322</v>
      </c>
      <c r="G255" t="s">
        <v>337</v>
      </c>
      <c r="H255" t="s">
        <v>320</v>
      </c>
      <c r="I255" t="s">
        <v>352</v>
      </c>
      <c r="J255" t="s">
        <v>338</v>
      </c>
      <c r="N255">
        <f t="shared" si="11"/>
      </c>
    </row>
    <row r="256" spans="1:14" ht="12.75">
      <c r="A256" s="32" t="s">
        <v>86</v>
      </c>
      <c r="B256" t="s">
        <v>397</v>
      </c>
      <c r="C256" t="s">
        <v>398</v>
      </c>
      <c r="D256" t="s">
        <v>399</v>
      </c>
      <c r="E256" t="s">
        <v>497</v>
      </c>
      <c r="F256" t="s">
        <v>316</v>
      </c>
      <c r="G256" t="s">
        <v>400</v>
      </c>
      <c r="H256" t="s">
        <v>401</v>
      </c>
      <c r="I256" t="s">
        <v>402</v>
      </c>
      <c r="J256" t="s">
        <v>403</v>
      </c>
      <c r="N256">
        <f t="shared" si="11"/>
      </c>
    </row>
    <row r="257" spans="1:14" ht="12.75">
      <c r="A257" s="32" t="s">
        <v>87</v>
      </c>
      <c r="B257" t="s">
        <v>333</v>
      </c>
      <c r="C257" t="s">
        <v>459</v>
      </c>
      <c r="D257" t="s">
        <v>404</v>
      </c>
      <c r="E257" t="s">
        <v>405</v>
      </c>
      <c r="F257" t="s">
        <v>406</v>
      </c>
      <c r="G257" t="s">
        <v>343</v>
      </c>
      <c r="H257" t="s">
        <v>339</v>
      </c>
      <c r="I257" t="s">
        <v>320</v>
      </c>
      <c r="J257" t="s">
        <v>338</v>
      </c>
      <c r="N257">
        <f t="shared" si="11"/>
      </c>
    </row>
    <row r="258" spans="1:14" ht="12.75">
      <c r="A258" s="32" t="s">
        <v>88</v>
      </c>
      <c r="B258" t="s">
        <v>460</v>
      </c>
      <c r="C258" t="s">
        <v>498</v>
      </c>
      <c r="D258" t="s">
        <v>407</v>
      </c>
      <c r="E258" t="s">
        <v>348</v>
      </c>
      <c r="F258" t="s">
        <v>482</v>
      </c>
      <c r="G258" t="s">
        <v>322</v>
      </c>
      <c r="H258" t="s">
        <v>408</v>
      </c>
      <c r="I258" t="s">
        <v>319</v>
      </c>
      <c r="J258" t="s">
        <v>320</v>
      </c>
      <c r="N258">
        <f t="shared" si="11"/>
      </c>
    </row>
    <row r="259" spans="1:14" ht="12.75">
      <c r="A259" s="32" t="s">
        <v>89</v>
      </c>
      <c r="B259" t="s">
        <v>388</v>
      </c>
      <c r="C259" t="s">
        <v>358</v>
      </c>
      <c r="D259" t="s">
        <v>343</v>
      </c>
      <c r="E259" t="s">
        <v>337</v>
      </c>
      <c r="F259" t="s">
        <v>320</v>
      </c>
      <c r="G259" t="s">
        <v>338</v>
      </c>
      <c r="N259">
        <f t="shared" si="11"/>
      </c>
    </row>
    <row r="260" spans="1:14" ht="12.75">
      <c r="A260" s="32" t="s">
        <v>90</v>
      </c>
      <c r="B260" t="s">
        <v>409</v>
      </c>
      <c r="C260" t="s">
        <v>495</v>
      </c>
      <c r="D260" t="s">
        <v>316</v>
      </c>
      <c r="E260" t="s">
        <v>364</v>
      </c>
      <c r="F260" t="s">
        <v>322</v>
      </c>
      <c r="G260" t="s">
        <v>320</v>
      </c>
      <c r="H260" t="s">
        <v>352</v>
      </c>
      <c r="N260">
        <f t="shared" si="11"/>
      </c>
    </row>
    <row r="261" spans="1:14" ht="12.75">
      <c r="A261" s="32" t="s">
        <v>91</v>
      </c>
      <c r="B261" t="s">
        <v>315</v>
      </c>
      <c r="C261" t="s">
        <v>410</v>
      </c>
      <c r="D261" t="s">
        <v>464</v>
      </c>
      <c r="E261" t="s">
        <v>450</v>
      </c>
      <c r="F261" t="s">
        <v>461</v>
      </c>
      <c r="G261" t="s">
        <v>490</v>
      </c>
      <c r="H261" t="s">
        <v>319</v>
      </c>
      <c r="I261" t="s">
        <v>320</v>
      </c>
      <c r="N261">
        <f t="shared" si="11"/>
      </c>
    </row>
    <row r="262" spans="1:14" ht="12.75">
      <c r="A262" s="32" t="s">
        <v>92</v>
      </c>
      <c r="B262" t="s">
        <v>479</v>
      </c>
      <c r="C262" t="s">
        <v>462</v>
      </c>
      <c r="D262" t="s">
        <v>411</v>
      </c>
      <c r="E262" t="s">
        <v>412</v>
      </c>
      <c r="F262" t="s">
        <v>324</v>
      </c>
      <c r="G262" t="s">
        <v>413</v>
      </c>
      <c r="H262" t="s">
        <v>319</v>
      </c>
      <c r="I262" t="s">
        <v>320</v>
      </c>
      <c r="J262" t="s">
        <v>414</v>
      </c>
      <c r="N262">
        <f t="shared" si="11"/>
      </c>
    </row>
    <row r="263" spans="1:14" ht="12.75">
      <c r="A263" s="32" t="s">
        <v>93</v>
      </c>
      <c r="B263" t="s">
        <v>463</v>
      </c>
      <c r="C263" t="s">
        <v>495</v>
      </c>
      <c r="D263" t="s">
        <v>316</v>
      </c>
      <c r="E263" t="s">
        <v>320</v>
      </c>
      <c r="F263" t="s">
        <v>350</v>
      </c>
      <c r="G263" t="s">
        <v>338</v>
      </c>
      <c r="N263">
        <f t="shared" si="11"/>
      </c>
    </row>
    <row r="264" spans="1:14" ht="12.75">
      <c r="A264" s="32" t="s">
        <v>94</v>
      </c>
      <c r="B264" t="s">
        <v>368</v>
      </c>
      <c r="C264" t="s">
        <v>471</v>
      </c>
      <c r="D264" t="s">
        <v>415</v>
      </c>
      <c r="E264" t="s">
        <v>416</v>
      </c>
      <c r="F264" t="s">
        <v>358</v>
      </c>
      <c r="G264" t="s">
        <v>487</v>
      </c>
      <c r="H264" t="s">
        <v>417</v>
      </c>
      <c r="I264" t="s">
        <v>320</v>
      </c>
      <c r="N264">
        <f t="shared" si="11"/>
      </c>
    </row>
    <row r="265" spans="1:14" ht="12.75">
      <c r="A265" s="32" t="s">
        <v>95</v>
      </c>
      <c r="B265" t="s">
        <v>418</v>
      </c>
      <c r="C265" t="s">
        <v>492</v>
      </c>
      <c r="D265" t="s">
        <v>493</v>
      </c>
      <c r="E265" t="s">
        <v>358</v>
      </c>
      <c r="F265" t="s">
        <v>341</v>
      </c>
      <c r="G265" t="s">
        <v>419</v>
      </c>
      <c r="N265">
        <f t="shared" si="11"/>
      </c>
    </row>
    <row r="266" spans="1:14" ht="12.75">
      <c r="A266" s="32" t="s">
        <v>96</v>
      </c>
      <c r="B266" t="s">
        <v>420</v>
      </c>
      <c r="C266" t="s">
        <v>421</v>
      </c>
      <c r="D266" t="s">
        <v>321</v>
      </c>
      <c r="E266" t="s">
        <v>322</v>
      </c>
      <c r="F266" t="s">
        <v>422</v>
      </c>
      <c r="G266" t="s">
        <v>423</v>
      </c>
      <c r="H266" t="s">
        <v>320</v>
      </c>
      <c r="I266" t="s">
        <v>325</v>
      </c>
      <c r="N266">
        <f t="shared" si="11"/>
      </c>
    </row>
    <row r="267" spans="1:14" ht="12.75">
      <c r="A267" s="32" t="s">
        <v>97</v>
      </c>
      <c r="B267" t="s">
        <v>469</v>
      </c>
      <c r="C267" t="s">
        <v>490</v>
      </c>
      <c r="D267" t="s">
        <v>358</v>
      </c>
      <c r="E267" t="s">
        <v>341</v>
      </c>
      <c r="N267">
        <f t="shared" si="11"/>
      </c>
    </row>
    <row r="268" spans="1:14" ht="12.75">
      <c r="A268" s="32" t="s">
        <v>98</v>
      </c>
      <c r="B268" t="s">
        <v>359</v>
      </c>
      <c r="C268" t="s">
        <v>469</v>
      </c>
      <c r="D268" t="s">
        <v>357</v>
      </c>
      <c r="E268" t="s">
        <v>495</v>
      </c>
      <c r="F268" t="s">
        <v>348</v>
      </c>
      <c r="G268" t="s">
        <v>322</v>
      </c>
      <c r="H268" t="s">
        <v>320</v>
      </c>
      <c r="N268" t="str">
        <f t="shared" si="11"/>
        <v>escalade</v>
      </c>
    </row>
    <row r="269" spans="1:14" ht="12.75">
      <c r="A269" s="32" t="s">
        <v>99</v>
      </c>
      <c r="B269" t="s">
        <v>358</v>
      </c>
      <c r="C269" t="s">
        <v>341</v>
      </c>
      <c r="D269" t="s">
        <v>344</v>
      </c>
      <c r="N269">
        <f t="shared" si="11"/>
      </c>
    </row>
    <row r="270" spans="1:14" ht="12.75">
      <c r="A270" s="32" t="s">
        <v>100</v>
      </c>
      <c r="B270" t="s">
        <v>424</v>
      </c>
      <c r="C270" t="s">
        <v>480</v>
      </c>
      <c r="D270" t="s">
        <v>494</v>
      </c>
      <c r="E270" t="s">
        <v>495</v>
      </c>
      <c r="F270" t="s">
        <v>425</v>
      </c>
      <c r="G270" t="s">
        <v>337</v>
      </c>
      <c r="H270" t="s">
        <v>426</v>
      </c>
      <c r="I270" t="s">
        <v>338</v>
      </c>
      <c r="N270" t="str">
        <f t="shared" si="11"/>
        <v>marchandage ou natation</v>
      </c>
    </row>
    <row r="271" spans="1:14" ht="12.75">
      <c r="A271" s="32" t="s">
        <v>101</v>
      </c>
      <c r="B271" t="s">
        <v>368</v>
      </c>
      <c r="C271" t="s">
        <v>481</v>
      </c>
      <c r="D271" t="s">
        <v>445</v>
      </c>
      <c r="E271" t="s">
        <v>482</v>
      </c>
      <c r="F271" t="s">
        <v>322</v>
      </c>
      <c r="G271" t="s">
        <v>319</v>
      </c>
      <c r="H271" t="s">
        <v>328</v>
      </c>
      <c r="I271" t="s">
        <v>320</v>
      </c>
      <c r="N271">
        <f t="shared" si="11"/>
      </c>
    </row>
    <row r="272" spans="1:14" ht="12.75">
      <c r="A272" s="32" t="s">
        <v>102</v>
      </c>
      <c r="B272" t="s">
        <v>427</v>
      </c>
      <c r="C272" t="s">
        <v>428</v>
      </c>
      <c r="D272" t="s">
        <v>429</v>
      </c>
      <c r="E272" t="s">
        <v>488</v>
      </c>
      <c r="F272" t="s">
        <v>495</v>
      </c>
      <c r="G272" t="s">
        <v>316</v>
      </c>
      <c r="H272" t="s">
        <v>416</v>
      </c>
      <c r="I272" t="s">
        <v>430</v>
      </c>
      <c r="J272" t="s">
        <v>320</v>
      </c>
      <c r="N272">
        <f t="shared" si="11"/>
      </c>
    </row>
    <row r="273" spans="1:14" ht="12.75">
      <c r="A273" s="31" t="s">
        <v>103</v>
      </c>
      <c r="N273">
        <f t="shared" si="11"/>
      </c>
    </row>
    <row r="274" ht="12.75">
      <c r="A274"/>
    </row>
    <row r="275" ht="12.75">
      <c r="A275"/>
    </row>
    <row r="276" ht="12.75">
      <c r="A276"/>
    </row>
  </sheetData>
  <printOptions/>
  <pageMargins left="0.75" right="0.75" top="1" bottom="1" header="0.4921259845" footer="0.4921259845"/>
  <pageSetup orientation="portrait" paperSize="9" r:id="rId1"/>
</worksheet>
</file>

<file path=xl/worksheets/sheet5.xml><?xml version="1.0" encoding="utf-8"?>
<worksheet xmlns="http://schemas.openxmlformats.org/spreadsheetml/2006/main" xmlns:r="http://schemas.openxmlformats.org/officeDocument/2006/relationships">
  <dimension ref="A1:O69"/>
  <sheetViews>
    <sheetView workbookViewId="0" topLeftCell="C55">
      <selection activeCell="G27" sqref="G27"/>
    </sheetView>
  </sheetViews>
  <sheetFormatPr defaultColWidth="11.421875" defaultRowHeight="12.75"/>
  <cols>
    <col min="1" max="1" width="22.7109375" style="0" customWidth="1"/>
    <col min="2" max="13" width="4.28125" style="0" customWidth="1"/>
  </cols>
  <sheetData>
    <row r="1" ht="12.75">
      <c r="A1" s="1" t="str">
        <f>Fiche!H14</f>
        <v>milicien</v>
      </c>
    </row>
    <row r="9" spans="2:15" ht="12.75">
      <c r="B9" t="s">
        <v>0</v>
      </c>
      <c r="C9" t="s">
        <v>1</v>
      </c>
      <c r="D9" t="s">
        <v>2</v>
      </c>
      <c r="E9" t="s">
        <v>3</v>
      </c>
      <c r="F9" t="s">
        <v>4</v>
      </c>
      <c r="G9" t="s">
        <v>5</v>
      </c>
      <c r="H9" t="s">
        <v>6</v>
      </c>
      <c r="I9" t="s">
        <v>7</v>
      </c>
      <c r="J9" t="s">
        <v>9</v>
      </c>
      <c r="K9" t="s">
        <v>10</v>
      </c>
      <c r="L9" t="s">
        <v>13</v>
      </c>
      <c r="M9" t="s">
        <v>176</v>
      </c>
      <c r="O9" s="28"/>
    </row>
    <row r="10" spans="1:15" ht="12.75">
      <c r="A10" s="28" t="s">
        <v>49</v>
      </c>
      <c r="B10">
        <v>5</v>
      </c>
      <c r="C10">
        <v>5</v>
      </c>
      <c r="F10">
        <v>5</v>
      </c>
      <c r="G10">
        <v>10</v>
      </c>
      <c r="I10">
        <v>10</v>
      </c>
      <c r="K10">
        <v>2</v>
      </c>
      <c r="O10" s="28"/>
    </row>
    <row r="11" spans="1:15" ht="12.75">
      <c r="A11" s="28" t="s">
        <v>50</v>
      </c>
      <c r="F11">
        <v>5</v>
      </c>
      <c r="G11">
        <v>10</v>
      </c>
      <c r="H11">
        <v>15</v>
      </c>
      <c r="I11">
        <v>5</v>
      </c>
      <c r="K11">
        <v>2</v>
      </c>
      <c r="M11">
        <v>1</v>
      </c>
      <c r="O11" s="28"/>
    </row>
    <row r="12" spans="1:15" ht="12.75">
      <c r="A12" s="28" t="s">
        <v>51</v>
      </c>
      <c r="D12">
        <v>5</v>
      </c>
      <c r="E12">
        <v>5</v>
      </c>
      <c r="F12">
        <v>10</v>
      </c>
      <c r="G12">
        <v>5</v>
      </c>
      <c r="H12">
        <v>10</v>
      </c>
      <c r="K12">
        <v>2</v>
      </c>
      <c r="O12" s="29"/>
    </row>
    <row r="13" spans="1:15" ht="12.75">
      <c r="A13" s="29" t="s">
        <v>52</v>
      </c>
      <c r="B13">
        <v>5</v>
      </c>
      <c r="C13">
        <v>10</v>
      </c>
      <c r="F13">
        <v>10</v>
      </c>
      <c r="K13">
        <v>2</v>
      </c>
      <c r="O13" s="30"/>
    </row>
    <row r="14" spans="1:15" ht="12.75">
      <c r="A14" s="30" t="s">
        <v>115</v>
      </c>
      <c r="B14">
        <v>10</v>
      </c>
      <c r="C14">
        <v>5</v>
      </c>
      <c r="D14">
        <v>5</v>
      </c>
      <c r="E14">
        <v>10</v>
      </c>
      <c r="F14">
        <v>5</v>
      </c>
      <c r="K14">
        <v>2</v>
      </c>
      <c r="O14" s="31"/>
    </row>
    <row r="15" spans="1:15" ht="12.75">
      <c r="A15" s="31" t="s">
        <v>54</v>
      </c>
      <c r="B15">
        <v>15</v>
      </c>
      <c r="D15">
        <v>10</v>
      </c>
      <c r="E15">
        <v>10</v>
      </c>
      <c r="H15">
        <v>10</v>
      </c>
      <c r="K15">
        <v>2</v>
      </c>
      <c r="O15" s="32"/>
    </row>
    <row r="16" spans="1:15" ht="12.75">
      <c r="A16" s="32" t="s">
        <v>55</v>
      </c>
      <c r="B16">
        <v>5</v>
      </c>
      <c r="F16">
        <v>5</v>
      </c>
      <c r="G16">
        <v>10</v>
      </c>
      <c r="H16">
        <v>5</v>
      </c>
      <c r="I16">
        <v>5</v>
      </c>
      <c r="K16">
        <v>2</v>
      </c>
      <c r="O16" s="32"/>
    </row>
    <row r="17" spans="1:15" ht="12.75">
      <c r="A17" s="32" t="s">
        <v>56</v>
      </c>
      <c r="B17">
        <v>10</v>
      </c>
      <c r="D17">
        <v>10</v>
      </c>
      <c r="F17">
        <v>5</v>
      </c>
      <c r="H17">
        <v>10</v>
      </c>
      <c r="K17">
        <v>3</v>
      </c>
      <c r="O17" s="32"/>
    </row>
    <row r="18" spans="1:15" ht="12.75">
      <c r="A18" s="32" t="s">
        <v>57</v>
      </c>
      <c r="B18">
        <v>5</v>
      </c>
      <c r="D18">
        <v>5</v>
      </c>
      <c r="E18">
        <v>5</v>
      </c>
      <c r="F18">
        <v>5</v>
      </c>
      <c r="G18">
        <v>5</v>
      </c>
      <c r="H18">
        <v>5</v>
      </c>
      <c r="I18">
        <v>5</v>
      </c>
      <c r="K18">
        <v>2</v>
      </c>
      <c r="O18" s="32"/>
    </row>
    <row r="19" spans="1:15" ht="12.75">
      <c r="A19" s="32" t="s">
        <v>121</v>
      </c>
      <c r="B19">
        <v>5</v>
      </c>
      <c r="C19">
        <v>10</v>
      </c>
      <c r="F19">
        <v>10</v>
      </c>
      <c r="H19">
        <v>5</v>
      </c>
      <c r="I19">
        <v>5</v>
      </c>
      <c r="K19">
        <v>2</v>
      </c>
      <c r="O19" s="32"/>
    </row>
    <row r="20" spans="1:15" ht="12.75">
      <c r="A20" s="32" t="s">
        <v>104</v>
      </c>
      <c r="C20">
        <v>15</v>
      </c>
      <c r="E20">
        <v>5</v>
      </c>
      <c r="F20">
        <v>10</v>
      </c>
      <c r="G20">
        <v>5</v>
      </c>
      <c r="K20">
        <v>3</v>
      </c>
      <c r="O20" s="32"/>
    </row>
    <row r="21" spans="1:15" ht="12.75">
      <c r="A21" s="32" t="s">
        <v>105</v>
      </c>
      <c r="B21">
        <v>5</v>
      </c>
      <c r="D21">
        <v>5</v>
      </c>
      <c r="E21">
        <v>10</v>
      </c>
      <c r="F21">
        <v>5</v>
      </c>
      <c r="H21">
        <v>5</v>
      </c>
      <c r="I21">
        <v>5</v>
      </c>
      <c r="K21">
        <v>2</v>
      </c>
      <c r="O21" s="32"/>
    </row>
    <row r="22" spans="1:15" ht="12.75">
      <c r="A22" s="32" t="s">
        <v>107</v>
      </c>
      <c r="B22">
        <v>5</v>
      </c>
      <c r="F22">
        <v>10</v>
      </c>
      <c r="G22">
        <v>10</v>
      </c>
      <c r="H22">
        <v>10</v>
      </c>
      <c r="I22">
        <v>5</v>
      </c>
      <c r="K22">
        <v>2</v>
      </c>
      <c r="O22" s="32"/>
    </row>
    <row r="23" spans="1:15" ht="12.75">
      <c r="A23" s="32" t="s">
        <v>58</v>
      </c>
      <c r="B23">
        <v>5</v>
      </c>
      <c r="C23">
        <v>10</v>
      </c>
      <c r="F23">
        <v>10</v>
      </c>
      <c r="G23">
        <v>5</v>
      </c>
      <c r="H23">
        <v>5</v>
      </c>
      <c r="K23">
        <v>2</v>
      </c>
      <c r="O23" s="32"/>
    </row>
    <row r="24" spans="1:15" ht="12.75">
      <c r="A24" s="32" t="s">
        <v>59</v>
      </c>
      <c r="B24">
        <v>10</v>
      </c>
      <c r="C24">
        <v>5</v>
      </c>
      <c r="D24">
        <v>5</v>
      </c>
      <c r="E24">
        <v>10</v>
      </c>
      <c r="F24">
        <v>5</v>
      </c>
      <c r="H24">
        <v>5</v>
      </c>
      <c r="K24">
        <v>2</v>
      </c>
      <c r="O24" s="32"/>
    </row>
    <row r="25" spans="1:15" ht="12.75">
      <c r="A25" s="32" t="s">
        <v>60</v>
      </c>
      <c r="B25">
        <v>10</v>
      </c>
      <c r="D25">
        <v>5</v>
      </c>
      <c r="E25">
        <v>5</v>
      </c>
      <c r="F25">
        <v>10</v>
      </c>
      <c r="H25">
        <v>5</v>
      </c>
      <c r="J25">
        <v>1</v>
      </c>
      <c r="K25">
        <v>2</v>
      </c>
      <c r="O25" s="32"/>
    </row>
    <row r="26" spans="1:15" ht="12.75">
      <c r="A26" s="32" t="s">
        <v>61</v>
      </c>
      <c r="B26">
        <v>5</v>
      </c>
      <c r="C26">
        <v>5</v>
      </c>
      <c r="F26">
        <v>10</v>
      </c>
      <c r="G26">
        <v>10</v>
      </c>
      <c r="I26">
        <v>10</v>
      </c>
      <c r="K26">
        <v>2</v>
      </c>
      <c r="O26" s="32"/>
    </row>
    <row r="27" spans="1:15" ht="12.75">
      <c r="A27" s="32" t="s">
        <v>62</v>
      </c>
      <c r="B27">
        <v>10</v>
      </c>
      <c r="D27">
        <v>5</v>
      </c>
      <c r="E27">
        <v>5</v>
      </c>
      <c r="H27">
        <v>5</v>
      </c>
      <c r="I27">
        <v>5</v>
      </c>
      <c r="J27">
        <v>1</v>
      </c>
      <c r="K27">
        <v>2</v>
      </c>
      <c r="O27" s="32"/>
    </row>
    <row r="28" spans="1:15" ht="12.75">
      <c r="A28" s="32" t="s">
        <v>63</v>
      </c>
      <c r="B28">
        <v>15</v>
      </c>
      <c r="D28">
        <v>5</v>
      </c>
      <c r="E28">
        <v>5</v>
      </c>
      <c r="F28">
        <v>10</v>
      </c>
      <c r="G28">
        <v>5</v>
      </c>
      <c r="J28">
        <v>1</v>
      </c>
      <c r="K28">
        <v>2</v>
      </c>
      <c r="O28" s="32"/>
    </row>
    <row r="29" spans="1:15" ht="12.75">
      <c r="A29" s="32" t="s">
        <v>64</v>
      </c>
      <c r="B29">
        <v>5</v>
      </c>
      <c r="C29">
        <v>10</v>
      </c>
      <c r="F29">
        <v>10</v>
      </c>
      <c r="G29">
        <v>10</v>
      </c>
      <c r="H29">
        <v>5</v>
      </c>
      <c r="K29">
        <v>2</v>
      </c>
      <c r="O29" s="32"/>
    </row>
    <row r="30" spans="1:15" ht="12.75">
      <c r="A30" s="32" t="s">
        <v>65</v>
      </c>
      <c r="B30">
        <v>10</v>
      </c>
      <c r="C30">
        <v>5</v>
      </c>
      <c r="D30">
        <v>5</v>
      </c>
      <c r="E30">
        <v>5</v>
      </c>
      <c r="F30">
        <v>5</v>
      </c>
      <c r="I30">
        <v>5</v>
      </c>
      <c r="J30">
        <v>1</v>
      </c>
      <c r="K30">
        <v>2</v>
      </c>
      <c r="O30" s="32"/>
    </row>
    <row r="31" spans="1:15" ht="12.75">
      <c r="A31" s="32" t="s">
        <v>66</v>
      </c>
      <c r="B31">
        <v>5</v>
      </c>
      <c r="C31">
        <v>5</v>
      </c>
      <c r="F31">
        <v>5</v>
      </c>
      <c r="G31">
        <v>10</v>
      </c>
      <c r="H31">
        <v>5</v>
      </c>
      <c r="I31">
        <v>10</v>
      </c>
      <c r="K31">
        <v>2</v>
      </c>
      <c r="O31" s="32"/>
    </row>
    <row r="32" spans="1:15" ht="12.75">
      <c r="A32" s="32" t="s">
        <v>67</v>
      </c>
      <c r="B32">
        <v>5</v>
      </c>
      <c r="C32">
        <v>5</v>
      </c>
      <c r="F32">
        <v>10</v>
      </c>
      <c r="G32">
        <v>5</v>
      </c>
      <c r="H32">
        <v>5</v>
      </c>
      <c r="I32">
        <v>10</v>
      </c>
      <c r="K32">
        <v>2</v>
      </c>
      <c r="O32" s="32"/>
    </row>
    <row r="33" spans="1:15" ht="12.75">
      <c r="A33" s="32" t="s">
        <v>68</v>
      </c>
      <c r="F33">
        <v>10</v>
      </c>
      <c r="G33">
        <v>10</v>
      </c>
      <c r="H33">
        <v>5</v>
      </c>
      <c r="I33">
        <v>10</v>
      </c>
      <c r="K33">
        <v>2</v>
      </c>
      <c r="O33" s="32"/>
    </row>
    <row r="34" spans="1:15" ht="12.75">
      <c r="A34" s="32" t="s">
        <v>69</v>
      </c>
      <c r="B34">
        <v>10</v>
      </c>
      <c r="D34">
        <v>5</v>
      </c>
      <c r="E34">
        <v>10</v>
      </c>
      <c r="H34">
        <v>10</v>
      </c>
      <c r="I34">
        <v>5</v>
      </c>
      <c r="K34">
        <v>2</v>
      </c>
      <c r="O34" s="32"/>
    </row>
    <row r="35" spans="1:15" ht="12.75">
      <c r="A35" s="32" t="s">
        <v>138</v>
      </c>
      <c r="B35">
        <v>10</v>
      </c>
      <c r="C35">
        <v>5</v>
      </c>
      <c r="D35">
        <v>5</v>
      </c>
      <c r="F35">
        <v>5</v>
      </c>
      <c r="G35">
        <v>10</v>
      </c>
      <c r="I35">
        <v>5</v>
      </c>
      <c r="K35">
        <v>2</v>
      </c>
      <c r="O35" s="32"/>
    </row>
    <row r="36" spans="1:15" ht="12.75">
      <c r="A36" s="32" t="s">
        <v>70</v>
      </c>
      <c r="B36">
        <v>10</v>
      </c>
      <c r="D36">
        <v>5</v>
      </c>
      <c r="E36">
        <v>5</v>
      </c>
      <c r="F36">
        <v>5</v>
      </c>
      <c r="J36">
        <v>1</v>
      </c>
      <c r="K36">
        <v>3</v>
      </c>
      <c r="O36" s="32"/>
    </row>
    <row r="37" spans="1:15" ht="12.75">
      <c r="A37" s="32" t="s">
        <v>71</v>
      </c>
      <c r="B37">
        <v>5</v>
      </c>
      <c r="C37">
        <v>5</v>
      </c>
      <c r="F37">
        <v>10</v>
      </c>
      <c r="G37">
        <v>10</v>
      </c>
      <c r="H37">
        <v>5</v>
      </c>
      <c r="K37">
        <v>2</v>
      </c>
      <c r="O37" s="32"/>
    </row>
    <row r="38" spans="1:15" ht="12.75">
      <c r="A38" s="32" t="s">
        <v>72</v>
      </c>
      <c r="B38">
        <v>10</v>
      </c>
      <c r="D38">
        <v>10</v>
      </c>
      <c r="E38">
        <v>10</v>
      </c>
      <c r="H38">
        <v>5</v>
      </c>
      <c r="K38">
        <v>3</v>
      </c>
      <c r="O38" s="32"/>
    </row>
    <row r="39" spans="1:15" ht="12.75">
      <c r="A39" s="32" t="s">
        <v>73</v>
      </c>
      <c r="B39">
        <v>15</v>
      </c>
      <c r="E39">
        <v>10</v>
      </c>
      <c r="F39">
        <v>10</v>
      </c>
      <c r="H39">
        <v>10</v>
      </c>
      <c r="K39">
        <v>2</v>
      </c>
      <c r="O39" s="32"/>
    </row>
    <row r="40" spans="1:15" ht="12.75">
      <c r="A40" s="32" t="s">
        <v>74</v>
      </c>
      <c r="B40">
        <v>10</v>
      </c>
      <c r="C40">
        <v>10</v>
      </c>
      <c r="F40">
        <v>10</v>
      </c>
      <c r="G40">
        <v>5</v>
      </c>
      <c r="J40">
        <v>1</v>
      </c>
      <c r="K40">
        <v>2</v>
      </c>
      <c r="O40" s="32"/>
    </row>
    <row r="41" spans="1:15" ht="12.75">
      <c r="A41" s="32" t="s">
        <v>75</v>
      </c>
      <c r="B41">
        <v>5</v>
      </c>
      <c r="C41">
        <v>5</v>
      </c>
      <c r="E41">
        <v>5</v>
      </c>
      <c r="G41">
        <v>10</v>
      </c>
      <c r="H41">
        <v>10</v>
      </c>
      <c r="I41">
        <v>10</v>
      </c>
      <c r="K41">
        <v>2</v>
      </c>
      <c r="O41" s="32"/>
    </row>
    <row r="42" spans="1:15" ht="12.75">
      <c r="A42" s="32" t="s">
        <v>76</v>
      </c>
      <c r="B42">
        <v>10</v>
      </c>
      <c r="C42">
        <v>10</v>
      </c>
      <c r="E42">
        <v>10</v>
      </c>
      <c r="H42">
        <v>10</v>
      </c>
      <c r="K42">
        <v>2</v>
      </c>
      <c r="O42" s="31"/>
    </row>
    <row r="43" spans="1:15" ht="12.75">
      <c r="A43" s="31" t="s">
        <v>77</v>
      </c>
      <c r="B43">
        <v>10</v>
      </c>
      <c r="C43">
        <v>5</v>
      </c>
      <c r="D43">
        <v>10</v>
      </c>
      <c r="F43">
        <v>10</v>
      </c>
      <c r="J43">
        <v>1</v>
      </c>
      <c r="K43">
        <v>2</v>
      </c>
      <c r="O43" s="32"/>
    </row>
    <row r="44" spans="1:15" ht="12.75">
      <c r="A44" s="32" t="s">
        <v>78</v>
      </c>
      <c r="B44">
        <v>10</v>
      </c>
      <c r="C44">
        <v>10</v>
      </c>
      <c r="D44">
        <v>10</v>
      </c>
      <c r="F44">
        <v>5</v>
      </c>
      <c r="H44">
        <v>5</v>
      </c>
      <c r="J44">
        <v>1</v>
      </c>
      <c r="K44">
        <v>3</v>
      </c>
      <c r="O44" s="32"/>
    </row>
    <row r="45" spans="1:15" ht="12.75">
      <c r="A45" s="32" t="s">
        <v>79</v>
      </c>
      <c r="E45">
        <v>5</v>
      </c>
      <c r="F45">
        <v>10</v>
      </c>
      <c r="G45">
        <v>5</v>
      </c>
      <c r="H45">
        <v>5</v>
      </c>
      <c r="I45">
        <v>10</v>
      </c>
      <c r="K45">
        <v>2</v>
      </c>
      <c r="O45" s="32"/>
    </row>
    <row r="46" spans="1:15" ht="12.75">
      <c r="A46" s="32" t="s">
        <v>80</v>
      </c>
      <c r="B46">
        <v>10</v>
      </c>
      <c r="C46">
        <v>10</v>
      </c>
      <c r="D46">
        <v>5</v>
      </c>
      <c r="E46">
        <v>5</v>
      </c>
      <c r="F46">
        <v>5</v>
      </c>
      <c r="H46">
        <v>5</v>
      </c>
      <c r="J46">
        <v>1</v>
      </c>
      <c r="K46">
        <v>2</v>
      </c>
      <c r="O46" s="32"/>
    </row>
    <row r="47" spans="1:15" ht="12.75">
      <c r="A47" s="32" t="s">
        <v>81</v>
      </c>
      <c r="B47">
        <v>5</v>
      </c>
      <c r="C47">
        <v>5</v>
      </c>
      <c r="E47">
        <v>5</v>
      </c>
      <c r="F47">
        <v>10</v>
      </c>
      <c r="G47">
        <v>5</v>
      </c>
      <c r="H47">
        <v>5</v>
      </c>
      <c r="K47">
        <v>2</v>
      </c>
      <c r="O47" s="32"/>
    </row>
    <row r="48" spans="1:15" ht="12.75">
      <c r="A48" s="32" t="s">
        <v>82</v>
      </c>
      <c r="B48">
        <v>10</v>
      </c>
      <c r="C48">
        <v>5</v>
      </c>
      <c r="D48">
        <v>5</v>
      </c>
      <c r="E48">
        <v>5</v>
      </c>
      <c r="F48">
        <v>10</v>
      </c>
      <c r="K48">
        <v>2</v>
      </c>
      <c r="O48" s="32"/>
    </row>
    <row r="49" spans="1:15" ht="12.75">
      <c r="A49" s="32" t="s">
        <v>83</v>
      </c>
      <c r="B49">
        <v>5</v>
      </c>
      <c r="C49">
        <v>5</v>
      </c>
      <c r="D49">
        <v>10</v>
      </c>
      <c r="E49">
        <v>5</v>
      </c>
      <c r="G49">
        <v>5</v>
      </c>
      <c r="H49">
        <v>5</v>
      </c>
      <c r="K49">
        <v>2</v>
      </c>
      <c r="O49" s="32"/>
    </row>
    <row r="50" spans="1:15" ht="12.75">
      <c r="A50" s="32" t="s">
        <v>84</v>
      </c>
      <c r="B50">
        <v>10</v>
      </c>
      <c r="C50">
        <v>5</v>
      </c>
      <c r="F50">
        <v>5</v>
      </c>
      <c r="G50">
        <v>5</v>
      </c>
      <c r="H50">
        <v>5</v>
      </c>
      <c r="I50">
        <v>10</v>
      </c>
      <c r="K50">
        <v>2</v>
      </c>
      <c r="O50" s="32"/>
    </row>
    <row r="51" spans="1:15" ht="12.75">
      <c r="A51" s="32" t="s">
        <v>85</v>
      </c>
      <c r="B51">
        <v>5</v>
      </c>
      <c r="C51">
        <v>5</v>
      </c>
      <c r="D51">
        <v>10</v>
      </c>
      <c r="E51">
        <v>5</v>
      </c>
      <c r="F51">
        <v>5</v>
      </c>
      <c r="G51">
        <v>5</v>
      </c>
      <c r="K51">
        <v>2</v>
      </c>
      <c r="O51" s="32"/>
    </row>
    <row r="52" spans="1:15" ht="12.75">
      <c r="A52" s="32" t="s">
        <v>86</v>
      </c>
      <c r="B52">
        <v>10</v>
      </c>
      <c r="C52">
        <v>10</v>
      </c>
      <c r="D52">
        <v>5</v>
      </c>
      <c r="F52">
        <v>10</v>
      </c>
      <c r="G52">
        <v>5</v>
      </c>
      <c r="H52">
        <v>5</v>
      </c>
      <c r="K52">
        <v>2</v>
      </c>
      <c r="O52" s="32"/>
    </row>
    <row r="53" spans="1:15" ht="12.75">
      <c r="A53" s="32" t="s">
        <v>87</v>
      </c>
      <c r="B53">
        <v>5</v>
      </c>
      <c r="C53">
        <v>5</v>
      </c>
      <c r="D53">
        <v>5</v>
      </c>
      <c r="E53">
        <v>10</v>
      </c>
      <c r="F53">
        <v>5</v>
      </c>
      <c r="H53">
        <v>5</v>
      </c>
      <c r="K53">
        <v>2</v>
      </c>
      <c r="O53" s="32"/>
    </row>
    <row r="54" spans="1:15" ht="12.75">
      <c r="A54" s="32" t="s">
        <v>88</v>
      </c>
      <c r="C54">
        <v>5</v>
      </c>
      <c r="D54">
        <v>10</v>
      </c>
      <c r="E54">
        <v>5</v>
      </c>
      <c r="F54">
        <v>10</v>
      </c>
      <c r="G54">
        <v>5</v>
      </c>
      <c r="K54">
        <v>2</v>
      </c>
      <c r="O54" s="32"/>
    </row>
    <row r="55" spans="1:15" ht="12.75">
      <c r="A55" s="32" t="s">
        <v>89</v>
      </c>
      <c r="B55">
        <v>10</v>
      </c>
      <c r="F55">
        <v>10</v>
      </c>
      <c r="G55">
        <v>10</v>
      </c>
      <c r="H55">
        <v>10</v>
      </c>
      <c r="I55">
        <v>5</v>
      </c>
      <c r="K55">
        <v>2</v>
      </c>
      <c r="O55" s="32"/>
    </row>
    <row r="56" spans="1:15" ht="12.75">
      <c r="A56" s="32" t="s">
        <v>90</v>
      </c>
      <c r="B56">
        <v>10</v>
      </c>
      <c r="D56">
        <v>5</v>
      </c>
      <c r="E56">
        <v>5</v>
      </c>
      <c r="F56">
        <v>10</v>
      </c>
      <c r="G56">
        <v>5</v>
      </c>
      <c r="H56">
        <v>5</v>
      </c>
      <c r="K56">
        <v>2</v>
      </c>
      <c r="L56">
        <v>1</v>
      </c>
      <c r="O56" s="32"/>
    </row>
    <row r="57" spans="1:15" ht="12.75">
      <c r="A57" s="32" t="s">
        <v>91</v>
      </c>
      <c r="B57">
        <v>5</v>
      </c>
      <c r="C57">
        <v>10</v>
      </c>
      <c r="E57">
        <v>5</v>
      </c>
      <c r="F57">
        <v>10</v>
      </c>
      <c r="H57">
        <v>10</v>
      </c>
      <c r="K57">
        <v>2</v>
      </c>
      <c r="O57" s="32"/>
    </row>
    <row r="58" spans="1:15" ht="12.75">
      <c r="A58" s="32" t="s">
        <v>92</v>
      </c>
      <c r="B58">
        <v>5</v>
      </c>
      <c r="C58">
        <v>5</v>
      </c>
      <c r="D58">
        <v>5</v>
      </c>
      <c r="G58">
        <v>10</v>
      </c>
      <c r="H58">
        <v>5</v>
      </c>
      <c r="I58">
        <v>10</v>
      </c>
      <c r="K58">
        <v>2</v>
      </c>
      <c r="O58" s="32"/>
    </row>
    <row r="59" spans="1:15" ht="12.75">
      <c r="A59" s="32" t="s">
        <v>93</v>
      </c>
      <c r="F59">
        <v>10</v>
      </c>
      <c r="G59">
        <v>10</v>
      </c>
      <c r="H59">
        <v>10</v>
      </c>
      <c r="I59">
        <v>5</v>
      </c>
      <c r="K59">
        <v>2</v>
      </c>
      <c r="O59" s="32"/>
    </row>
    <row r="60" spans="1:15" ht="12.75">
      <c r="A60" s="32" t="s">
        <v>94</v>
      </c>
      <c r="B60">
        <v>5</v>
      </c>
      <c r="C60">
        <v>10</v>
      </c>
      <c r="E60">
        <v>5</v>
      </c>
      <c r="F60">
        <v>10</v>
      </c>
      <c r="H60">
        <v>10</v>
      </c>
      <c r="K60">
        <v>2</v>
      </c>
      <c r="O60" s="32"/>
    </row>
    <row r="61" spans="1:15" ht="12.75">
      <c r="A61" s="32" t="s">
        <v>95</v>
      </c>
      <c r="B61">
        <v>5</v>
      </c>
      <c r="D61">
        <v>5</v>
      </c>
      <c r="F61">
        <v>10</v>
      </c>
      <c r="G61">
        <v>5</v>
      </c>
      <c r="H61">
        <v>10</v>
      </c>
      <c r="I61">
        <v>5</v>
      </c>
      <c r="K61">
        <v>2</v>
      </c>
      <c r="O61" s="32"/>
    </row>
    <row r="62" spans="1:15" ht="12.75">
      <c r="A62" s="32" t="s">
        <v>96</v>
      </c>
      <c r="B62">
        <v>10</v>
      </c>
      <c r="C62">
        <v>10</v>
      </c>
      <c r="F62">
        <v>10</v>
      </c>
      <c r="H62">
        <v>5</v>
      </c>
      <c r="J62">
        <v>1</v>
      </c>
      <c r="K62">
        <v>2</v>
      </c>
      <c r="O62" s="32"/>
    </row>
    <row r="63" spans="1:15" ht="12.75">
      <c r="A63" s="32" t="s">
        <v>97</v>
      </c>
      <c r="E63">
        <v>5</v>
      </c>
      <c r="F63">
        <v>5</v>
      </c>
      <c r="G63">
        <v>5</v>
      </c>
      <c r="H63">
        <v>10</v>
      </c>
      <c r="I63">
        <v>10</v>
      </c>
      <c r="K63">
        <v>2</v>
      </c>
      <c r="M63">
        <v>1</v>
      </c>
      <c r="O63" s="32"/>
    </row>
    <row r="64" spans="1:15" ht="12.75">
      <c r="A64" s="32" t="s">
        <v>98</v>
      </c>
      <c r="B64">
        <v>10</v>
      </c>
      <c r="D64">
        <v>10</v>
      </c>
      <c r="F64">
        <v>10</v>
      </c>
      <c r="H64">
        <v>10</v>
      </c>
      <c r="J64">
        <v>1</v>
      </c>
      <c r="K64">
        <v>2</v>
      </c>
      <c r="O64" s="32"/>
    </row>
    <row r="65" spans="1:15" ht="12.75">
      <c r="A65" s="32" t="s">
        <v>99</v>
      </c>
      <c r="B65">
        <v>5</v>
      </c>
      <c r="C65">
        <v>5</v>
      </c>
      <c r="D65">
        <v>5</v>
      </c>
      <c r="F65">
        <v>10</v>
      </c>
      <c r="H65">
        <v>10</v>
      </c>
      <c r="K65">
        <v>2</v>
      </c>
      <c r="O65" s="32"/>
    </row>
    <row r="66" spans="1:15" ht="12.75">
      <c r="A66" s="32" t="s">
        <v>100</v>
      </c>
      <c r="B66">
        <v>10</v>
      </c>
      <c r="D66">
        <v>5</v>
      </c>
      <c r="E66">
        <v>5</v>
      </c>
      <c r="F66">
        <v>5</v>
      </c>
      <c r="H66">
        <v>10</v>
      </c>
      <c r="J66">
        <v>1</v>
      </c>
      <c r="K66">
        <v>3</v>
      </c>
      <c r="O66" s="32"/>
    </row>
    <row r="67" spans="1:15" ht="12.75">
      <c r="A67" s="32" t="s">
        <v>101</v>
      </c>
      <c r="B67">
        <v>5</v>
      </c>
      <c r="C67">
        <v>10</v>
      </c>
      <c r="F67">
        <v>10</v>
      </c>
      <c r="G67">
        <v>5</v>
      </c>
      <c r="I67">
        <v>5</v>
      </c>
      <c r="K67">
        <v>2</v>
      </c>
      <c r="O67" s="32"/>
    </row>
    <row r="68" spans="1:15" ht="12.75">
      <c r="A68" s="32" t="s">
        <v>102</v>
      </c>
      <c r="F68">
        <v>10</v>
      </c>
      <c r="G68">
        <v>10</v>
      </c>
      <c r="H68">
        <v>5</v>
      </c>
      <c r="I68">
        <v>10</v>
      </c>
      <c r="K68">
        <v>2</v>
      </c>
      <c r="O68" s="31"/>
    </row>
    <row r="69" spans="1:11" ht="12.75">
      <c r="A69" s="31" t="s">
        <v>103</v>
      </c>
      <c r="B69">
        <v>5</v>
      </c>
      <c r="C69">
        <v>5</v>
      </c>
      <c r="F69">
        <v>15</v>
      </c>
      <c r="G69">
        <v>5</v>
      </c>
      <c r="I69">
        <v>10</v>
      </c>
      <c r="K69">
        <v>2</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L'hiver trop rude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zangdar</dc:creator>
  <cp:keywords/>
  <dc:description/>
  <cp:lastModifiedBy>zangdar</cp:lastModifiedBy>
  <dcterms:created xsi:type="dcterms:W3CDTF">2003-11-10T16:05:08Z</dcterms:created>
  <dcterms:modified xsi:type="dcterms:W3CDTF">2003-11-14T12:49:36Z</dcterms:modified>
  <cp:category/>
  <cp:version/>
  <cp:contentType/>
  <cp:contentStatus/>
</cp:coreProperties>
</file>